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3.xml" ContentType="application/vnd.ms-excel.controlproperti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trlProps/ctrlProp4.xml" ContentType="application/vnd.ms-excel.controlproperti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astmilesolutions-my.sharepoint.com/personal/roy_biharie_lastmilesolutions_com/Documents/Bureaublad/Correcties/"/>
    </mc:Choice>
  </mc:AlternateContent>
  <xr:revisionPtr revIDLastSave="198" documentId="8_{A9D23822-747C-46D8-9109-8F258A410D2A}" xr6:coauthVersionLast="47" xr6:coauthVersionMax="47" xr10:uidLastSave="{2DD51356-1C3D-427F-A280-3513EC0CFCF6}"/>
  <workbookProtection workbookAlgorithmName="SHA-512" workbookHashValue="l4ysSNGsGdLgpfRA3zcR17OCbRqWx6n/YTQtOUnMnUXUnfmDIw6b/B8oKl4/HDs4Yi0/u3uI+kYUQw8j6ensQQ==" workbookSaltValue="nnVsnDUu1nzHNo7RdWQd3A==" workbookSpinCount="100000" lockStructure="1"/>
  <bookViews>
    <workbookView xWindow="-38520" yWindow="-120" windowWidth="38640" windowHeight="21120" xr2:uid="{FFF64EC0-4C5B-48DB-8D1F-AF0FB4B2FBD7}"/>
  </bookViews>
  <sheets>
    <sheet name="English" sheetId="4" r:id="rId1"/>
    <sheet name="Nederlands" sheetId="1" r:id="rId2"/>
    <sheet name="Deutsch" sheetId="15" r:id="rId3"/>
    <sheet name="DEU" sheetId="16" state="hidden" r:id="rId4"/>
    <sheet name="Français" sheetId="12" r:id="rId5"/>
    <sheet name="FRA" sheetId="14" state="hidden" r:id="rId6"/>
    <sheet name="ENG" sheetId="5" state="hidden" r:id="rId7"/>
    <sheet name="NED" sheetId="11" state="hidden" r:id="rId8"/>
  </sheets>
  <externalReferences>
    <externalReference r:id="rId9"/>
  </externalReferences>
  <definedNames>
    <definedName name="À_un_groupe_de_charge">FRA!$E$2</definedName>
    <definedName name="À_une_borne_de_charge">FRA!$A$2:$A$3</definedName>
    <definedName name="À_une_carte_de_charge">FRA!$C$2</definedName>
    <definedName name="Answers" localSheetId="7">[1]sheet!$A$1:$E$1</definedName>
    <definedName name="Answers">ENG!$A$1:$E$1</definedName>
    <definedName name="Antworten">DEU!$A$1:$E$1</definedName>
    <definedName name="At_a_charge_group" localSheetId="3">DEU!$E$2</definedName>
    <definedName name="At_a_charge_group" localSheetId="5">FRA!$E$2</definedName>
    <definedName name="At_a_charge_group">ENG!$E$2</definedName>
    <definedName name="At_multiple_charge_cards">ENG!$D$2</definedName>
    <definedName name="At_multiple_charge_points">ENG!$B$2:$B$3</definedName>
    <definedName name="At_one_charge_card">ENG!$C$2</definedName>
    <definedName name="At_one_charge_point">ENG!$A$2:$A$3</definedName>
    <definedName name="At_the_charge_group">ENG!$E$2</definedName>
    <definedName name="Aux_plusieurs_bornes_de_charge">FRA!$B$2:$B$3</definedName>
    <definedName name="Aux_plusieurs_cartes_de_charge">FRA!$D$2</definedName>
    <definedName name="Bei_einem_Ladestation">DEU!$A$2:$A$3</definedName>
    <definedName name="Bei_einer_Ladegruppe">DEU!$E$2</definedName>
    <definedName name="Bei_einer_Ladekarte">DEU!$C$2</definedName>
    <definedName name="Bei_einer_Ladestation">DEU!$A$2:$A$3</definedName>
    <definedName name="Bei_mehreren_Ladekarten">DEU!$D$2</definedName>
    <definedName name="Bei_mehreren_Ladestationen">DEU!$B$2:$B$3</definedName>
    <definedName name="Bij_de_oplaadgroep">NED!$E$2</definedName>
    <definedName name="Bij_één_Laadpaal">NED!$A$2:$A$3</definedName>
    <definedName name="Bij_één_laadpas">NED!$C$2</definedName>
    <definedName name="Bij_meerdere_laadpalen">NED!$B$2:$B$3</definedName>
    <definedName name="Bij_meerdere_laadpassen">NED!$D$2</definedName>
    <definedName name="De_oplaadgroep">NED!$E$2</definedName>
    <definedName name="Duitseoptie" localSheetId="7">[1]DEU!$A$1:$E$1</definedName>
    <definedName name="Duitseoptie">#REF!</definedName>
    <definedName name="Één_Laadpaal">NED!$A$2:$A$3</definedName>
    <definedName name="Één_laadpas">NED!$C$2</definedName>
    <definedName name="Meerdere_laadpalen">NED!$B$2:$B$3</definedName>
    <definedName name="Meerdere_laadpassen">NED!$D$2</definedName>
    <definedName name="Mogelijkheden">NED!$A$1:$E$1</definedName>
    <definedName name="Oplaadgroep">NED!$E$2</definedName>
    <definedName name="reponses">FRA!$A$1:$E$1</definedName>
    <definedName name="réponses">FRA!$A$1:$E$1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2" l="1"/>
  <c r="D11" i="12" a="1"/>
  <c r="D11" i="12" s="1"/>
  <c r="D10" i="12" a="1"/>
  <c r="D10" i="12" s="1"/>
  <c r="D9" i="12" a="1"/>
  <c r="D9" i="12" s="1"/>
  <c r="D8" i="12" a="1"/>
  <c r="D8" i="12" s="1"/>
  <c r="D7" i="12"/>
  <c r="D11" i="15" a="1"/>
  <c r="D11" i="15" s="1"/>
  <c r="D10" i="15" a="1"/>
  <c r="D10" i="15" s="1"/>
  <c r="D9" i="15" a="1"/>
  <c r="D9" i="15" s="1"/>
  <c r="D8" i="15" a="1"/>
  <c r="D8" i="15" s="1"/>
  <c r="D7" i="15"/>
  <c r="D6" i="15"/>
  <c r="D11" i="1" a="1"/>
  <c r="D11" i="1" s="1"/>
  <c r="D10" i="1" a="1"/>
  <c r="D10" i="1" s="1"/>
  <c r="D9" i="1" a="1"/>
  <c r="D9" i="1" s="1"/>
  <c r="D6" i="1"/>
  <c r="D8" i="1" a="1"/>
  <c r="D8" i="1" s="1"/>
  <c r="D7" i="1"/>
  <c r="A6" i="15"/>
  <c r="A6" i="1"/>
  <c r="A6" i="4"/>
  <c r="I4" i="16"/>
  <c r="I3" i="16"/>
  <c r="I2" i="16"/>
  <c r="I1" i="16"/>
  <c r="A6" i="12"/>
  <c r="A1" i="15"/>
  <c r="I4" i="14"/>
  <c r="I3" i="14"/>
  <c r="I2" i="14"/>
  <c r="I1" i="14"/>
  <c r="A1" i="12"/>
  <c r="I4" i="11"/>
  <c r="I3" i="11"/>
  <c r="I2" i="11"/>
  <c r="I1" i="11"/>
  <c r="O2" i="16" a="1"/>
  <c r="O2" i="14" a="1"/>
  <c r="O2" i="11" a="1"/>
  <c r="O2" i="16" l="1"/>
  <c r="L4" i="16" s="1"/>
  <c r="O2" i="14"/>
  <c r="L4" i="14" s="1"/>
  <c r="O2" i="11"/>
  <c r="L4" i="11" s="1"/>
  <c r="I4" i="5" l="1"/>
  <c r="I3" i="5"/>
  <c r="I2" i="5"/>
  <c r="I1" i="5"/>
  <c r="O2" i="5" a="1"/>
  <c r="O2" i="5" l="1"/>
  <c r="L4" i="5" s="1"/>
  <c r="D6" i="4" l="1"/>
  <c r="D11" i="4" a="1"/>
  <c r="D11" i="4" s="1"/>
  <c r="D10" i="4" a="1"/>
  <c r="D10" i="4" s="1"/>
  <c r="D9" i="4" a="1"/>
  <c r="D9" i="4" s="1"/>
  <c r="D7" i="4"/>
  <c r="D8" i="4" a="1"/>
  <c r="D8" i="4" s="1"/>
  <c r="A1" i="4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<sst xmlns="http://schemas.openxmlformats.org/spreadsheetml/2006/main" count="68" uniqueCount="64">
  <si>
    <t>De ontvanger laadtransacties</t>
  </si>
  <si>
    <t>De betaler laadtransacties</t>
  </si>
  <si>
    <t>Vragen LMS:</t>
  </si>
  <si>
    <t>Bij_meerdere_laadpalen</t>
  </si>
  <si>
    <t>Bij_meerdere_laadpassen</t>
  </si>
  <si>
    <t>Bij_de_oplaadgroep</t>
  </si>
  <si>
    <t>Bij_één_laadpaal</t>
  </si>
  <si>
    <t>Bij_één_laadpas</t>
  </si>
  <si>
    <t>Het tarief*</t>
  </si>
  <si>
    <t>Answers to be given by provider:</t>
  </si>
  <si>
    <t>At_one_charge_point</t>
  </si>
  <si>
    <t>At_multiple_charge_points</t>
  </si>
  <si>
    <t>At_one_charge_card</t>
  </si>
  <si>
    <t>At_multiple_charge_cards</t>
  </si>
  <si>
    <t>The receiver charge transactions</t>
  </si>
  <si>
    <t>The tariff*</t>
  </si>
  <si>
    <t>The payer charge transactions</t>
  </si>
  <si>
    <t>Der Tarif*</t>
  </si>
  <si>
    <t>Die Empfänger der Ladetransaktionen</t>
  </si>
  <si>
    <t>Der gemeinsame Tarif*</t>
  </si>
  <si>
    <t>In te vullen door provider:</t>
  </si>
  <si>
    <t>Last Mile Solutions</t>
  </si>
  <si>
    <t>Le tarif*</t>
  </si>
  <si>
    <t>At_a_charge_group</t>
  </si>
  <si>
    <t>Le receveur des transactions</t>
  </si>
  <si>
    <t>Le payeur des transactions de charge</t>
  </si>
  <si>
    <t>De gemeenschappelijke ontvanger laadtransacties</t>
  </si>
  <si>
    <t>De gemeenschappelijke betaler laadtransacties</t>
  </si>
  <si>
    <t>Het gemeenschappelijke tarief*</t>
  </si>
  <si>
    <t>The common receiver charge transactions</t>
  </si>
  <si>
    <t>The common payer charge transactions</t>
  </si>
  <si>
    <t>The common tariff*</t>
  </si>
  <si>
    <t>À_une_borne_de_charge</t>
  </si>
  <si>
    <t>Le tarif* commun</t>
  </si>
  <si>
    <t>À_une_carte_de_charge</t>
  </si>
  <si>
    <t>À_un_groupe_de_charge</t>
  </si>
  <si>
    <t>Réponses à donner par l'opérateur:</t>
  </si>
  <si>
    <t>Aux_plusieurs_bornes_de_charge</t>
  </si>
  <si>
    <t>Aux_plusieurs_cartes_de_charge</t>
  </si>
  <si>
    <t>Bei_mehreren_Ladestationen</t>
  </si>
  <si>
    <t>Bei_einer_Ladegruppe</t>
  </si>
  <si>
    <t>Le receveur des transactions commun</t>
  </si>
  <si>
    <t>Le payeur des transactions de charge commun</t>
  </si>
  <si>
    <t>Die gemeinsamen Empfänger der Ladetransaktionen</t>
  </si>
  <si>
    <t>Der Zahler der Ladetransaktionen</t>
  </si>
  <si>
    <t>Der gemeinsamen Zahler der Ladetransaktionen</t>
  </si>
  <si>
    <t>Der Tarif* einer (oder mehrerer) ausgeschlossenen Kundenkarte(n)</t>
  </si>
  <si>
    <t>Le tarif* d'une (ou de plusieurs) carte(s) de charge exclue(s)</t>
  </si>
  <si>
    <t xml:space="preserve">The tariff* of one (or multiple) excluded chargecard(s) </t>
  </si>
  <si>
    <t xml:space="preserve">Het tarief* van één (of meerdere) uitgezonderde laadpas(sen) </t>
  </si>
  <si>
    <t>Questions LMS:</t>
  </si>
  <si>
    <t>Fragen zum LMS:</t>
  </si>
  <si>
    <t>Antworten des Anbieters:</t>
  </si>
  <si>
    <t>Bei_einer_Ladestation</t>
  </si>
  <si>
    <t>Bei_einer_Ladekarte</t>
  </si>
  <si>
    <t>Bei_mehreren_Ladekarten</t>
  </si>
  <si>
    <t>Ik ga akkoord</t>
  </si>
  <si>
    <t>I accept</t>
  </si>
  <si>
    <t>Ich stimme zu</t>
  </si>
  <si>
    <t>J'accepte</t>
  </si>
  <si>
    <r>
      <t xml:space="preserve">I hereby declare to have read and accept the </t>
    </r>
    <r>
      <rPr>
        <b/>
        <u/>
        <sz val="11"/>
        <color rgb="FF1E65EA"/>
        <rFont val="Replica Pro"/>
      </rPr>
      <t>Terms and Conditions</t>
    </r>
    <r>
      <rPr>
        <b/>
        <sz val="11"/>
        <color rgb="FF1E65EA"/>
        <rFont val="Replica Pro"/>
        <family val="2"/>
      </rPr>
      <t xml:space="preserve"> for a rectification request</t>
    </r>
  </si>
  <si>
    <r>
      <t xml:space="preserve">Ik verklaar hierbij </t>
    </r>
    <r>
      <rPr>
        <b/>
        <u/>
        <sz val="11"/>
        <color rgb="FF1E65EA"/>
        <rFont val="Replica Pro"/>
      </rPr>
      <t>de Algemene Voorwaarden</t>
    </r>
    <r>
      <rPr>
        <b/>
        <sz val="11"/>
        <color rgb="FF1E65EA"/>
        <rFont val="Replica Pro"/>
        <family val="2"/>
      </rPr>
      <t xml:space="preserve"> voor het aanvragen van een correctie te hebben gelezen en te accpeteren</t>
    </r>
  </si>
  <si>
    <r>
      <t xml:space="preserve">Hiermit erkläre ich, dass ich </t>
    </r>
    <r>
      <rPr>
        <b/>
        <u/>
        <sz val="11"/>
        <color rgb="FF1E65EA"/>
        <rFont val="Replica Pro"/>
      </rPr>
      <t>die Allgemeinen Geschäftsbedingungen</t>
    </r>
    <r>
      <rPr>
        <b/>
        <sz val="11"/>
        <color rgb="FF1E65EA"/>
        <rFont val="Replica Pro"/>
        <family val="2"/>
      </rPr>
      <t xml:space="preserve"> für die Beantragung einer Korrektur gelesen habe und diese akzeptiere</t>
    </r>
  </si>
  <si>
    <r>
      <t xml:space="preserve">Je déclare par la présente avoir lu et accepté </t>
    </r>
    <r>
      <rPr>
        <b/>
        <u/>
        <sz val="11"/>
        <color rgb="FF1E65EA"/>
        <rFont val="Replica Pro"/>
      </rPr>
      <t xml:space="preserve">les Conditions Générales de Vente </t>
    </r>
    <r>
      <rPr>
        <b/>
        <sz val="11"/>
        <color rgb="FF1E65EA"/>
        <rFont val="Replica Pro"/>
        <family val="2"/>
      </rPr>
      <t>pour une demande de rectification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</si>
</sst>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[$-C09]dd\-mmmm\-yyyy;@"/>
  </numFmts>
  <fonts count="12">
    <font>
      <sz val="11"/>
      <color theme="1"/>
      <name val="Calibri"/>
      <family val="2"/>
      <scheme val="minor"/>
    </font>
    <font>
      <b/>
      <sz val="15"/>
      <color rgb="FFE8CDA4"/>
      <name val="Replica Pro"/>
      <family val="2"/>
    </font>
    <font>
      <b/>
      <sz val="15"/>
      <color theme="1"/>
      <name val="Replica Pro"/>
      <family val="2"/>
    </font>
    <font>
      <b/>
      <sz val="11"/>
      <color theme="0"/>
      <name val="Replica Pro"/>
      <family val="2"/>
    </font>
    <font>
      <b/>
      <sz val="10"/>
      <color theme="1"/>
      <name val="Replica Pro"/>
      <family val="2"/>
    </font>
    <font>
      <sz val="11"/>
      <color theme="1"/>
      <name val="Replica Pro"/>
      <family val="2"/>
    </font>
    <font>
      <b/>
      <sz val="11"/>
      <color rgb="FF1E65EA"/>
      <name val="Replica Pro"/>
      <family val="2"/>
    </font>
    <font>
      <b/>
      <sz val="20"/>
      <color theme="2"/>
      <name val="Replica Pro"/>
      <family val="2"/>
    </font>
    <font>
      <b/>
      <sz val="20"/>
      <color rgb="FFF7897A"/>
      <name val="Replica Pro"/>
      <family val="2"/>
    </font>
    <font>
      <b/>
      <sz val="15"/>
      <color rgb="FF1E65EA"/>
      <name val="Replica Pro"/>
      <family val="2"/>
    </font>
    <font>
      <b/>
      <sz val="15"/>
      <color rgb="FFF7897A"/>
      <name val="Replica Pro"/>
      <family val="2"/>
    </font>
    <font>
      <b/>
      <u/>
      <sz val="11"/>
      <color rgb="FF1E65EA"/>
      <name val="Replica Pro"/>
    </font>
  </fonts>
  <fills count="6">
    <fill>
      <patternFill patternType="none"/>
    </fill>
    <fill>
      <patternFill patternType="gray125"/>
    </fill>
    <fill>
      <patternFill patternType="solid">
        <fgColor rgb="FF1E65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8CDA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4" fontId="1" fillId="4" borderId="0" xfId="0" applyNumberFormat="1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top" wrapText="1"/>
      <protection hidden="1"/>
    </xf>
    <xf numFmtId="0" fontId="2" fillId="4" borderId="0" xfId="0" applyFont="1" applyFill="1" applyAlignment="1" applyProtection="1">
      <alignment horizontal="right" vertical="top"/>
      <protection hidden="1"/>
    </xf>
    <xf numFmtId="0" fontId="2" fillId="4" borderId="0" xfId="0" applyFont="1" applyFill="1" applyAlignment="1" applyProtection="1">
      <alignment horizontal="left" vertical="top" wrapText="1"/>
      <protection hidden="1"/>
    </xf>
    <xf numFmtId="0" fontId="4" fillId="4" borderId="0" xfId="0" applyFont="1" applyFill="1" applyAlignment="1" applyProtection="1">
      <alignment horizontal="left" vertical="center" wrapText="1"/>
      <protection hidden="1"/>
    </xf>
    <xf numFmtId="0" fontId="5" fillId="4" borderId="0" xfId="0" applyFont="1" applyFill="1" applyAlignment="1" applyProtection="1">
      <alignment horizontal="left" vertical="top" wrapText="1"/>
      <protection hidden="1"/>
    </xf>
    <xf numFmtId="0" fontId="5" fillId="4" borderId="0" xfId="0" applyFont="1" applyFill="1" applyAlignment="1" applyProtection="1">
      <alignment horizontal="right" vertical="top"/>
      <protection hidden="1"/>
    </xf>
    <xf numFmtId="0" fontId="2" fillId="4" borderId="0" xfId="0" applyFont="1" applyFill="1" applyAlignment="1" applyProtection="1">
      <alignment vertical="top"/>
      <protection hidden="1"/>
    </xf>
    <xf numFmtId="14" fontId="2" fillId="4" borderId="0" xfId="0" applyNumberFormat="1" applyFont="1" applyFill="1" applyAlignment="1" applyProtection="1">
      <alignment horizontal="left" vertical="top"/>
      <protection hidden="1"/>
    </xf>
    <xf numFmtId="164" fontId="2" fillId="4" borderId="0" xfId="0" applyNumberFormat="1" applyFont="1" applyFill="1" applyAlignment="1" applyProtection="1">
      <alignment horizontal="left" vertical="top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6" fillId="5" borderId="3" xfId="0" applyFont="1" applyFill="1" applyBorder="1" applyAlignment="1" applyProtection="1">
      <alignment horizontal="left" vertical="center" wrapText="1"/>
      <protection hidden="1"/>
    </xf>
    <xf numFmtId="0" fontId="6" fillId="5" borderId="4" xfId="0" applyFont="1" applyFill="1" applyBorder="1" applyAlignment="1" applyProtection="1">
      <alignment horizontal="right" vertical="center" wrapText="1"/>
      <protection locked="0"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horizontal="right" vertical="center" wrapText="1"/>
      <protection locked="0" hidden="1"/>
    </xf>
    <xf numFmtId="165" fontId="3" fillId="2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6" fillId="5" borderId="5" xfId="0" applyFont="1" applyFill="1" applyBorder="1" applyAlignment="1" applyProtection="1">
      <alignment horizontal="left" vertical="center" wrapText="1"/>
      <protection hidden="1"/>
    </xf>
    <xf numFmtId="165" fontId="6" fillId="5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right" vertical="center" wrapText="1"/>
      <protection locked="0" hidden="1"/>
    </xf>
    <xf numFmtId="0" fontId="3" fillId="2" borderId="4" xfId="0" quotePrefix="1" applyFont="1" applyFill="1" applyBorder="1" applyAlignment="1" applyProtection="1">
      <alignment horizontal="right" vertical="center" wrapText="1"/>
      <protection locked="0" hidden="1"/>
    </xf>
    <xf numFmtId="0" fontId="6" fillId="5" borderId="4" xfId="0" quotePrefix="1" applyFont="1" applyFill="1" applyBorder="1" applyAlignment="1" applyProtection="1">
      <alignment horizontal="right" vertical="center" wrapText="1"/>
      <protection locked="0" hidden="1"/>
    </xf>
    <xf numFmtId="0" fontId="6" fillId="5" borderId="2" xfId="0" applyFont="1" applyFill="1" applyBorder="1" applyAlignment="1" applyProtection="1">
      <alignment horizontal="left" vertical="center" wrapText="1"/>
      <protection hidden="1"/>
    </xf>
    <xf numFmtId="0" fontId="1" fillId="4" borderId="0" xfId="0" applyFont="1" applyFill="1" applyAlignment="1" applyProtection="1">
      <alignment horizontal="right" vertical="top"/>
      <protection hidden="1"/>
    </xf>
    <xf numFmtId="0" fontId="6" fillId="5" borderId="8" xfId="0" applyFont="1" applyFill="1" applyBorder="1" applyAlignment="1" applyProtection="1">
      <alignment horizontal="right" vertical="center" wrapText="1"/>
      <protection hidden="1"/>
    </xf>
    <xf numFmtId="0" fontId="8" fillId="4" borderId="0" xfId="0" applyFont="1" applyFill="1" applyAlignment="1" applyProtection="1">
      <alignment horizontal="center" vertical="top" wrapText="1"/>
      <protection hidden="1"/>
    </xf>
    <xf numFmtId="0" fontId="10" fillId="4" borderId="0" xfId="0" applyFont="1" applyFill="1" applyAlignment="1" applyProtection="1">
      <alignment horizontal="center" vertical="top" wrapText="1"/>
      <protection hidden="1"/>
    </xf>
  </cellXfs>
  <cellStyles count="1"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Replica Pro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Replica Pro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Replica Pro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eplica Pro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1" hidden="1"/>
    </dxf>
  </dxfs>
  <tableStyles count="0" defaultTableStyle="TableStyleMedium2" defaultPivotStyle="PivotStyleLight16"/>
  <colors>
    <mruColors>
      <color rgb="FF1E65EA"/>
      <color rgb="FFE8CDA4"/>
      <color rgb="FFF78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ENG!$Q$2" lockText="1" noThreeD="1"/>
</file>

<file path=xl/ctrlProps/ctrlProp2.xml><?xml version="1.0" encoding="utf-8"?>
<formControlPr xmlns="http://schemas.microsoft.com/office/spreadsheetml/2009/9/main" objectType="CheckBox" fmlaLink="NED!$Q$2" lockText="1" noThreeD="1"/>
</file>

<file path=xl/ctrlProps/ctrlProp3.xml><?xml version="1.0" encoding="utf-8"?>
<formControlPr xmlns="http://schemas.microsoft.com/office/spreadsheetml/2009/9/main" objectType="CheckBox" fmlaLink="DEU!$Q$2" lockText="1" noThreeD="1"/>
</file>

<file path=xl/ctrlProps/ctrlProp4.xml><?xml version="1.0" encoding="utf-8"?>
<formControlPr xmlns="http://schemas.microsoft.com/office/spreadsheetml/2009/9/main" objectType="CheckBox" fmlaLink="FRA!$Q$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lastmilesolutions.com/92b3z2a5bc7de1f0g1h4ij5k5l6m5n8o7p/setup-guides/rectification-terms-condition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lastmilesolutions.com/92b3z2a5bc7de1f0g1h4ij5k5l6m5n8o7p/setup-guides/rectification-terms-conditions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lastmilesolutions.com/92b3z2a5bc7de1f0g1h4ij5k5l6m5n8o7p/setup-guides/rectification-terms-conditions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lastmilesolutions.com/92b3z2a5bc7de1f0g1h4ij5k5l6m5n8o7p/setup-guides/rectification-terms-condition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4562475</xdr:colOff>
          <xdr:row>4</xdr:row>
          <xdr:rowOff>133350</xdr:rowOff>
        </xdr:from>
        <xdr:to>
          <xdr:col>4</xdr:col>
          <xdr:colOff>4829175</xdr:colOff>
          <xdr:row>4</xdr:row>
          <xdr:rowOff>504825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700D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2970281</xdr:colOff>
      <xdr:row>4</xdr:row>
      <xdr:rowOff>142736</xdr:rowOff>
    </xdr:from>
    <xdr:to>
      <xdr:col>3</xdr:col>
      <xdr:colOff>4456044</xdr:colOff>
      <xdr:row>4</xdr:row>
      <xdr:rowOff>381000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D1262-2D14-0EFB-1CFF-1F87ED6CAAD3}"/>
            </a:ext>
          </a:extLst>
        </xdr:cNvPr>
        <xdr:cNvSpPr txBox="1"/>
      </xdr:nvSpPr>
      <xdr:spPr>
        <a:xfrm>
          <a:off x="5902324" y="1294019"/>
          <a:ext cx="1485763" cy="238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nl-NL" sz="1100" b="0">
            <a:solidFill>
              <a:srgbClr val="1E65E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4178300</xdr:colOff>
          <xdr:row>3</xdr:row>
          <xdr:rowOff>111125</xdr:rowOff>
        </xdr:from>
        <xdr:to>
          <xdr:col>4</xdr:col>
          <xdr:colOff>4438650</xdr:colOff>
          <xdr:row>3</xdr:row>
          <xdr:rowOff>542925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700D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1192696</xdr:colOff>
      <xdr:row>3</xdr:row>
      <xdr:rowOff>132521</xdr:rowOff>
    </xdr:from>
    <xdr:to>
      <xdr:col>3</xdr:col>
      <xdr:colOff>2963243</xdr:colOff>
      <xdr:row>3</xdr:row>
      <xdr:rowOff>370785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5F9EB-D1F7-4959-BB54-23783647A56E}"/>
            </a:ext>
          </a:extLst>
        </xdr:cNvPr>
        <xdr:cNvSpPr txBox="1"/>
      </xdr:nvSpPr>
      <xdr:spPr>
        <a:xfrm>
          <a:off x="4124739" y="1275521"/>
          <a:ext cx="1770547" cy="238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nl-NL" sz="1100" b="0">
            <a:solidFill>
              <a:srgbClr val="1E65E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4165600</xdr:colOff>
          <xdr:row>4</xdr:row>
          <xdr:rowOff>114300</xdr:rowOff>
        </xdr:from>
        <xdr:to>
          <xdr:col>4</xdr:col>
          <xdr:colOff>4400550</xdr:colOff>
          <xdr:row>4</xdr:row>
          <xdr:rowOff>533400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700D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1886502</xdr:colOff>
      <xdr:row>4</xdr:row>
      <xdr:rowOff>112781</xdr:rowOff>
    </xdr:from>
    <xdr:to>
      <xdr:col>3</xdr:col>
      <xdr:colOff>4456044</xdr:colOff>
      <xdr:row>4</xdr:row>
      <xdr:rowOff>351045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90015-CE76-4F09-8403-D75C6BC04D2A}"/>
            </a:ext>
          </a:extLst>
        </xdr:cNvPr>
        <xdr:cNvSpPr txBox="1"/>
      </xdr:nvSpPr>
      <xdr:spPr>
        <a:xfrm>
          <a:off x="4818545" y="1264064"/>
          <a:ext cx="2569542" cy="238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nl-NL" sz="1100" b="0">
            <a:solidFill>
              <a:srgbClr val="1E65E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4445000</xdr:colOff>
          <xdr:row>4</xdr:row>
          <xdr:rowOff>107950</xdr:rowOff>
        </xdr:from>
        <xdr:to>
          <xdr:col>4</xdr:col>
          <xdr:colOff>4724400</xdr:colOff>
          <xdr:row>4</xdr:row>
          <xdr:rowOff>542925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700D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3018045</xdr:colOff>
      <xdr:row>4</xdr:row>
      <xdr:rowOff>132521</xdr:rowOff>
    </xdr:from>
    <xdr:to>
      <xdr:col>3</xdr:col>
      <xdr:colOff>5242892</xdr:colOff>
      <xdr:row>4</xdr:row>
      <xdr:rowOff>370785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D7C158-9B27-4FE3-9A52-0C42D3A76EB3}"/>
            </a:ext>
          </a:extLst>
        </xdr:cNvPr>
        <xdr:cNvSpPr txBox="1"/>
      </xdr:nvSpPr>
      <xdr:spPr>
        <a:xfrm>
          <a:off x="5950088" y="1283804"/>
          <a:ext cx="2224847" cy="238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nl-NL" sz="1100" b="0">
            <a:solidFill>
              <a:srgbClr val="1E65EA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stmilesolutions-my.sharepoint.com/personal/roy_biharie_lastmilesolutions_com/Documents/Bureaublad/Correcties/Correctie%20aanvraag%20V2.xlsx" TargetMode="External"/><Relationship Id="rId1" Type="http://schemas.openxmlformats.org/officeDocument/2006/relationships/externalLinkPath" Target="Correctie%20aanvraag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utsch"/>
      <sheetName val="English"/>
      <sheetName val="Nederlands"/>
      <sheetName val="Blad3"/>
      <sheetName val="DEU"/>
      <sheetName val="sheet"/>
    </sheetNames>
    <sheetDataSet>
      <sheetData sheetId="0"/>
      <sheetData sheetId="1"/>
      <sheetData sheetId="2"/>
      <sheetData sheetId="3"/>
      <sheetData sheetId="4">
        <row r="1">
          <cell r="A1" t="str">
            <v>Innerhalb_eines_Ladestationkontos</v>
          </cell>
          <cell r="B1" t="str">
            <v>Innerhalb_mehrerer_Ladestationkonten</v>
          </cell>
          <cell r="C1" t="str">
            <v>Innerhalb_eines_Ladekartekontos</v>
          </cell>
          <cell r="D1" t="str">
            <v>Innerhalb_mehrerer_Ladekartenkonten</v>
          </cell>
          <cell r="E1" t="str">
            <v>Innerhalb_der_Ladegruppe</v>
          </cell>
        </row>
      </sheetData>
      <sheetData sheetId="5">
        <row r="1">
          <cell r="A1" t="str">
            <v>At_one_charge_point</v>
          </cell>
          <cell r="B1" t="str">
            <v>At_multiple_charge_points</v>
          </cell>
          <cell r="C1" t="str">
            <v>At_one_charge_card</v>
          </cell>
          <cell r="D1" t="str">
            <v>At_multiple_charge_cards</v>
          </cell>
          <cell r="E1" t="str">
            <v>At_the_charge_group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8F593C-A336-4405-ACBF-540AED4653FE}" name="Tabel13" displayName="Tabel13" ref="D6:E11" headerRowCount="0" totalsRowShown="0" headerRowDxfId="31" dataDxfId="30" tableBorderDxfId="29" totalsRowBorderDxfId="28">
  <tableColumns count="2">
    <tableColumn id="1" xr3:uid="{73593692-FC20-4034-8F54-073A2A96ED0A}" name="Kolom1" headerRowDxfId="27" dataDxfId="26"/>
    <tableColumn id="2" xr3:uid="{583CF2A4-1469-4B55-BBDC-DA693378C74F}" name="Kolom2" headerRowDxfId="25" dataDxfId="24"/>
  </tableColumns>
  <tableStyleInfo name="TableStyleDark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C62B32-DFB9-47C9-832E-85630C8D1B07}" name="Tabel1" displayName="Tabel1" ref="D6:E11" headerRowCount="0" totalsRowShown="0" headerRowDxfId="23" dataDxfId="22" tableBorderDxfId="21" totalsRowBorderDxfId="20">
  <tableColumns count="2">
    <tableColumn id="1" xr3:uid="{21132128-E6B3-4F71-8C1E-E81828E3E026}" name="Kolom1" headerRowDxfId="19" dataDxfId="18"/>
    <tableColumn id="2" xr3:uid="{28422410-12FD-4C16-8078-DDEC17F98A41}" name="Kolom2" headerRowDxfId="17" dataDxfId="16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5A5259-0AC1-4199-9D88-EDF8B1D68585}" name="Tabel136" displayName="Tabel136" ref="D6:E11" headerRowCount="0" totalsRowShown="0" headerRowDxfId="15" dataDxfId="14" tableBorderDxfId="13" totalsRowBorderDxfId="12">
  <tableColumns count="2">
    <tableColumn id="1" xr3:uid="{7FBC65C6-A587-41B9-BF02-7035E1C6F27A}" name="Kolom1" headerRowDxfId="11" dataDxfId="10"/>
    <tableColumn id="2" xr3:uid="{B4695B02-901A-429F-BEA5-686A4841F755}" name="Kolom2" headerRowDxfId="9" dataDxfId="8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6D4F79-99A6-430E-A0A5-E70EC65D931E}" name="Tabel135" displayName="Tabel135" ref="D6:E11" headerRowCount="0" totalsRowShown="0" headerRowDxfId="7" dataDxfId="6" tableBorderDxfId="5" totalsRowBorderDxfId="4">
  <tableColumns count="2">
    <tableColumn id="1" xr3:uid="{B9F27B1B-D1FC-4FFC-89E1-9AB6CC83C426}" name="Kolom1" headerRowDxfId="3" dataDxfId="2"/>
    <tableColumn id="2" xr3:uid="{98AD4A1A-7A84-48A1-BB31-44BFDDC95789}" name="Kolom2" headerRowDxfId="1" dataDxfId="0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90C3-DFD5-434D-95E2-B54C93ED0E2E}">
  <sheetPr codeName="Sheet1"/>
  <dimension ref="A1:I23"/>
  <sheetViews>
    <sheetView tabSelected="1" zoomScale="115" zoomScaleNormal="115" workbookViewId="0">
      <selection activeCell="H10" sqref="H10"/>
    </sheetView>
  </sheetViews>
  <sheetFormatPr defaultColWidth="9.1796875" defaultRowHeight="19.25"/>
  <cols>
    <col min="1" max="3" width="14" style="3" customWidth="1"/>
    <col min="4" max="5" width="75.6328125" style="3" customWidth="1"/>
    <col min="6" max="6" width="14" style="3" customWidth="1"/>
    <col min="7" max="7" width="14" style="4" customWidth="1"/>
    <col min="8" max="8" width="14" style="5" customWidth="1"/>
    <col min="9" max="9" width="36.453125" style="3" bestFit="1" customWidth="1"/>
    <col min="10" max="10" width="32.7265625" style="3" bestFit="1" customWidth="1"/>
    <col min="11" max="11" width="13.1796875" style="3" bestFit="1" customWidth="1"/>
    <col min="12" max="12" width="15.54296875" style="3" bestFit="1" customWidth="1"/>
    <col min="13" max="13" width="24.26953125" style="3" bestFit="1" customWidth="1"/>
    <col min="14" max="14" width="7.26953125" style="3" bestFit="1" customWidth="1"/>
    <col min="15" max="15" width="20.453125" style="3" bestFit="1" customWidth="1"/>
    <col min="16" max="16" width="14.81640625" style="3" bestFit="1" customWidth="1"/>
    <col min="17" max="19" width="12" style="3" bestFit="1" customWidth="1"/>
    <col min="20" max="16384" width="9.1796875" style="3"/>
  </cols>
  <sheetData>
    <row r="1" spans="1:8">
      <c r="A1" s="2">
        <f ca="1">TODAY()</f>
        <v>45483</v>
      </c>
    </row>
    <row r="2" spans="1:8" ht="20" thickBot="1">
      <c r="B2" s="22" t="s">
        <v>21</v>
      </c>
    </row>
    <row r="3" spans="1:8" ht="50" customHeight="1" thickBot="1">
      <c r="C3" s="6"/>
      <c r="D3" s="13" t="s">
        <v>50</v>
      </c>
      <c r="E3" s="13" t="s">
        <v>9</v>
      </c>
      <c r="G3" s="6"/>
    </row>
    <row r="4" spans="1:8" ht="1" customHeight="1">
      <c r="B4" s="22"/>
      <c r="C4" s="6"/>
      <c r="D4" s="23"/>
      <c r="E4" s="23"/>
      <c r="G4" s="6"/>
      <c r="H4" s="5" t="b">
        <v>0</v>
      </c>
    </row>
    <row r="5" spans="1:8" ht="50" customHeight="1">
      <c r="C5" s="6"/>
      <c r="D5" s="28" t="s">
        <v>60</v>
      </c>
      <c r="E5" s="30" t="s">
        <v>57</v>
      </c>
      <c r="F5" s="7"/>
      <c r="G5" s="6"/>
      <c r="H5" s="29" t="b">
        <v>0</v>
      </c>
    </row>
    <row r="6" spans="1:8" ht="50" customHeight="1">
      <c r="A6" s="32" t="str">
        <f>IF(E7=ENG!A3,"*Adjusting the tariff is only possible for internal transactions. Transaction prices for transactions done by third party charge cards can, legally, not be adjusted.",IF(E7=ENG!B3,"*Adjusting the tariff is only possible for internal transactions. Transaction prices for transactions done by third party charge cards can, legally, not be adjusted.",""))</f>
        <v/>
      </c>
      <c r="B6" s="32"/>
      <c r="C6" s="32"/>
      <c r="D6" s="24" t="str">
        <f>IF(ENG!Q2,IF(ISERROR(ENG!L4),"Invalid entry in cell E7","Where was the configuration error made? (choose and option from the dropdown in cell E7)"),"Please accept the terms and conditions")</f>
        <v>Please accept the terms and conditions</v>
      </c>
      <c r="E6" s="25"/>
      <c r="F6" s="7"/>
      <c r="G6" s="6"/>
    </row>
    <row r="7" spans="1:8" ht="50" customHeight="1">
      <c r="A7" s="32"/>
      <c r="B7" s="32"/>
      <c r="C7" s="32"/>
      <c r="D7" s="14" t="str">
        <f>IF(ENG!Q2,IF(ISERROR(ENG!L4),"Invalid entry in cell E7",IF(ENG!I1,IF(E6=ENG!A1,"Which field was configured incorrectly at the charge point?",IF(E6=ENG!B1,"Which field was configured incorrectly at the charge points?",IF(E6=ENG!C1,"Which field was configured incorrectly at the charge card?",IF(E6=ENG!D1,"Which field was configured incorrectly at the charge cards?",IF(E6=ENG!E1,"Which field was configured incorrectly at the charge group?"," ")))))," ")),"")</f>
        <v/>
      </c>
      <c r="E7" s="15"/>
      <c r="G7" s="8"/>
      <c r="H7" s="9"/>
    </row>
    <row r="8" spans="1:8" ht="50" customHeight="1">
      <c r="A8" s="32"/>
      <c r="B8" s="32"/>
      <c r="C8" s="32"/>
      <c r="D8" s="16" t="str" cm="1">
        <f t="array" ref="D8">IF(ENG!Q2,IF(ISERROR(ENG!L4),"Invalid entry in cell E7",IF(ENG!I2,IF(E6=ENG!A1,_xlfn.IFS(E7=ENG!A2,"What is the LMS ID of the charge point where the receiver charge transactions was configured incorrectly?",E7=ENG!A3,"What is the LMS ID of the charge point where the tariff* was configured incorrectly?"),IF(E6=ENG!B1,_xlfn.IFS(E7=ENG!B2,"What are the LMS ID’s of the charge points where the common receiver charge transactions was configured incorrectly?",E7=ENG!B3,"What are the LMS ID's of the charge points where the common tariff* was configured incorrectly?"),IF(E6=ENG!C1,"What is the external ID of the charge card where the payer charge transactions was configured incorrectly?",IF(E6=ENG!D1,"What are the external ID's of the charge cards where the common payer charge transactions was configured incorrectly?",IF(E6=ENG!E1,"Please state all external ID's of the affected charge cards and all LMS ID's of the charge points in the charge group"," ")))))," ")),"")</f>
        <v/>
      </c>
      <c r="E8" s="26"/>
    </row>
    <row r="9" spans="1:8" ht="50" customHeight="1">
      <c r="A9" s="32"/>
      <c r="B9" s="32"/>
      <c r="C9" s="32"/>
      <c r="D9" s="14" t="str" cm="1">
        <f t="array" ref="D9">IF(ENG!Q2,IF(ISERROR(ENG!L4),"Invalid entry in cell E7",IF(ENG!I3,_xlfn.IFS(E6=ENG!A1,_xlfn.IFS(E7=ENG!A2,"What is the LMS ID of the customer that was supposed to be configured as the receiver charge transactions at charge point "&amp;E8&amp;"?",E7=ENG!A3,"What is the name of the tariff* that was supposed to be applied to charge point "&amp;E8&amp;"?"),E6=ENG!B1,_xlfn.IFS(E7=ENG!B2,"What is the LMS ID of the customer that was supposed to be configured as the common receiver charge transactions at all the charge points stated in cell E8?",E7=ENG!B3,"What is the name of the tariff* that was supposed to be applied to all the charge points stated in cell E8?"),E6=ENG!C1,"What is the LMS ID of the customer that was supposed to be configured as the payer charge transactions at charge card "&amp;E8&amp;"?",E6=ENG!D1,"What is the LMS ID of the customer that was supposed to be configured as the common payer charge transactions at all the charge cards stated in cell E8?",E6=ENG!E1,"What is the name of the tariff* that was supposed to applied to the specific combination stated in cell E8?"),"")),"")</f>
        <v/>
      </c>
      <c r="E9" s="15"/>
    </row>
    <row r="10" spans="1:8" ht="50" customHeight="1">
      <c r="D10" s="16" t="str" cm="1">
        <f t="array" ref="D10">IF(ENG!Q2,IF(ISERROR(ENG!L4),"Invalid entry in cell E7",IF(ENG!I4,IF(E6=ENG!A1,_xlfn.IFS(E7=ENG!A2,"From which date was "&amp;E9&amp;" supposed to be configured as the receiver charge transactions at charge point "&amp;E8&amp;"?",E7=ENG!A3,"From which date was "&amp;E9&amp;" supposed to be applied to charge point "&amp;E8&amp;"?"),IF(E6=ENG!B1,_xlfn.IFS(E7=ENG!B2,"From which date was "&amp;E9&amp;" supposed to be configured as the common receiver charge transactions at all the charge points stated in cell E8?",E7=ENG!B3,"From which date was "&amp;E9&amp;" supposed to be applied to all the charge points stated in cell E8?"),IF(E6=ENG!C1,"From which date was "&amp;E9&amp;" supposed to be configured as the payer charge transactions at charge card "&amp;E8&amp;"?",IF(E6=ENG!D1,"From which date was "&amp;E9&amp;" supposed to be configured as the common payer charge transactions at all the charge cards stated in cell E8?",IF(E6=ENG!E1,"From which date was the tariff* "&amp;E9&amp;" supposed to applied to the specific combination stated in cell E8?"," ")))))," ")),"")</f>
        <v/>
      </c>
      <c r="E10" s="18"/>
    </row>
    <row r="11" spans="1:8" ht="50" customHeight="1">
      <c r="D11" s="19" t="str" cm="1">
        <f t="array" ref="D11">IF(ENG!Q2,IF(ISERROR(ENG!L4),"Invalid entry in cell E7",IF(ENG!I4,_xlfn.IFS(E6=ENG!A1,_xlfn.IFS(E7=ENG!A2,"When did you configure "&amp;E9&amp;" as the receiver charge transactions at charge point "&amp;E8&amp;"? (or until when was it supposed to be)",E7=ENG!A3,"When did you configure "&amp;E9&amp;" as the tariff* to be applied to charge point "&amp;E8&amp;"? (or until when was it supposed to be)"),E6=ENG!B1,_xlfn.IFS(E7=ENG!B2,"When did you configure "&amp;E9&amp;" as the common receiver charge transactions at all the charge points stated in cell E8? (or until when was it supposed to be)",E7=ENG!B3,"When did you configure "&amp;E9&amp;" as the tariff* to be applied to all the charge points stated in cell E8? (or until when was it supposed to be)"),E6=ENG!C1,"When did you configure "&amp;E9&amp;" as the payer charge transactions at charge card "&amp;E8&amp;"? (or until when was it supposed to be)",E6=ENG!D1,"When did you configure "&amp;E9&amp;" as the common payer charge transactions at all the charge cards stated in cell E8? (or until when was it supposed to be)",E6=ENG!E1,"When did you configure "&amp;E9&amp;" as the tariff* to be applied to the specific combination stated in cell E8? (or until when was it supposed to be)")," ")),"")</f>
        <v/>
      </c>
      <c r="E11" s="20"/>
    </row>
    <row r="12" spans="1:8" ht="40" customHeight="1">
      <c r="D12" s="31"/>
      <c r="E12" s="31"/>
    </row>
    <row r="13" spans="1:8" ht="40" customHeight="1">
      <c r="D13" s="31"/>
      <c r="E13" s="31"/>
    </row>
    <row r="14" spans="1:8" ht="40" customHeight="1">
      <c r="G14" s="6"/>
    </row>
    <row r="15" spans="1:8">
      <c r="G15" s="6"/>
    </row>
    <row r="16" spans="1:8">
      <c r="G16" s="6"/>
    </row>
    <row r="17" spans="3:9">
      <c r="G17" s="3"/>
      <c r="H17" s="4"/>
      <c r="I17" s="5"/>
    </row>
    <row r="18" spans="3:9">
      <c r="G18" s="3"/>
      <c r="H18" s="4"/>
      <c r="I18" s="5"/>
    </row>
    <row r="22" spans="3:9" s="10" customFormat="1">
      <c r="G22" s="6"/>
    </row>
    <row r="23" spans="3:9">
      <c r="C23" s="11"/>
      <c r="E23" s="12"/>
      <c r="F23" s="12"/>
      <c r="G23" s="6"/>
      <c r="H23" s="3"/>
    </row>
  </sheetData>
  <sheetProtection algorithmName="SHA-512" hashValue="p6+84JlusAEcxAXA+aeKd5QgZdlYuVf+okl07SrwMQH/NUZ4vhfipPs/vQ//5IX6LTDtZ8uHkP2r7BTjZOBMjw==" saltValue="LvTRsnUQGwnHEVgxAejrOQ==" spinCount="100000" sheet="1" objects="1" scenarios="1"/>
  <mergeCells count="2">
    <mergeCell ref="D12:E13"/>
    <mergeCell ref="A6:C9"/>
  </mergeCells>
  <dataValidations count="6">
    <dataValidation type="custom" operator="greaterThan" allowBlank="1" showInputMessage="1" showErrorMessage="1" errorTitle="Invalid date" error="Enter a valid date_x000a__x000a_Transactions older than 1 year cannot be rectified" sqref="E10" xr:uid="{494FAFAD-F6EF-4F43-84C4-CCBA2726AF49}">
      <formula1>IF(_xlfn.DAYS(A1,E10)&lt;365,TRUE,FALSE)</formula1>
    </dataValidation>
    <dataValidation type="custom" errorStyle="warning" allowBlank="1" showInputMessage="1" showErrorMessage="1" errorTitle="Negeren/Aanpassen niet mogelijk!" error="Negeren facturen is niet mogelijk. Reeds verstuurde facturen kunnen niet worden gewijzigd en abonnemenstkosten worden niet gecrediteerd." sqref="K23" xr:uid="{DF74A9E4-2CE0-48C6-B9D6-03D45A366D95}">
      <formula1>ISBLANK(K23)</formula1>
    </dataValidation>
    <dataValidation type="textLength" operator="lessThan" allowBlank="1" showInputMessage="1" showErrorMessage="1" sqref="O23" xr:uid="{A030B2EF-EEB8-4A16-A0C5-9EA87643842D}">
      <formula1>250</formula1>
    </dataValidation>
    <dataValidation type="date" operator="greaterThan" allowBlank="1" showInputMessage="1" showErrorMessage="1" errorTitle="Invalid date" error="Enter a valid date_x000a__x000a_Date is in future compared to the date for when the settings were entered correctly" sqref="E11" xr:uid="{53A0A543-5C2B-4BF9-A1DB-52CAF9CB82E5}">
      <formula1>E10</formula1>
    </dataValidation>
    <dataValidation type="list" allowBlank="1" showInputMessage="1" showErrorMessage="1" sqref="E7" xr:uid="{19810424-B2E8-4F95-A7CA-09AD688A6980}">
      <formula1>INDIRECT($E$6)</formula1>
    </dataValidation>
    <dataValidation showDropDown="1" showInputMessage="1" showErrorMessage="1" sqref="E5" xr:uid="{CE377A66-8316-4140-92AA-0070098890A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4562475</xdr:colOff>
                    <xdr:row>4</xdr:row>
                    <xdr:rowOff>133350</xdr:rowOff>
                  </from>
                  <to>
                    <xdr:col>4</xdr:col>
                    <xdr:colOff>4829175</xdr:colOff>
                    <xdr:row>4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CA9A3F-A0F3-4CA9-A69E-45E48FAE7DC1}">
          <x14:formula1>
            <xm:f>IF(ENG!Q2,Answers,G2)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B729-AE43-4720-BFD3-EC7852F9A18A}">
  <sheetPr codeName="Blad1"/>
  <dimension ref="A1:I23"/>
  <sheetViews>
    <sheetView zoomScale="115" zoomScaleNormal="115" workbookViewId="0">
      <selection activeCell="D9" sqref="D9"/>
    </sheetView>
  </sheetViews>
  <sheetFormatPr defaultColWidth="9.1796875" defaultRowHeight="19.25"/>
  <cols>
    <col min="1" max="3" width="14" style="3" customWidth="1"/>
    <col min="4" max="5" width="75.6328125" style="3" customWidth="1"/>
    <col min="6" max="6" width="14" style="3" customWidth="1"/>
    <col min="7" max="7" width="14" style="4" customWidth="1"/>
    <col min="8" max="8" width="14" style="5" customWidth="1"/>
    <col min="9" max="9" width="36.453125" style="3" bestFit="1" customWidth="1"/>
    <col min="10" max="10" width="32.7265625" style="3" bestFit="1" customWidth="1"/>
    <col min="11" max="11" width="13.1796875" style="3" bestFit="1" customWidth="1"/>
    <col min="12" max="12" width="15.54296875" style="3" bestFit="1" customWidth="1"/>
    <col min="13" max="13" width="24.26953125" style="3" bestFit="1" customWidth="1"/>
    <col min="14" max="14" width="7.26953125" style="3" bestFit="1" customWidth="1"/>
    <col min="15" max="15" width="20.453125" style="3" bestFit="1" customWidth="1"/>
    <col min="16" max="16" width="14.81640625" style="3" bestFit="1" customWidth="1"/>
    <col min="17" max="19" width="12" style="3" bestFit="1" customWidth="1"/>
    <col min="20" max="16384" width="9.1796875" style="3"/>
  </cols>
  <sheetData>
    <row r="1" spans="1:8">
      <c r="A1" s="2">
        <f ca="1">TODAY()</f>
        <v>45483</v>
      </c>
    </row>
    <row r="2" spans="1:8" ht="20" thickBot="1">
      <c r="B2" s="22" t="s">
        <v>21</v>
      </c>
    </row>
    <row r="3" spans="1:8" ht="50" customHeight="1" thickBot="1">
      <c r="C3" s="6"/>
      <c r="D3" s="13" t="s">
        <v>2</v>
      </c>
      <c r="E3" s="21" t="s">
        <v>20</v>
      </c>
      <c r="G3" s="6"/>
    </row>
    <row r="4" spans="1:8" ht="50" customHeight="1">
      <c r="C4" s="6"/>
      <c r="D4" s="28" t="s">
        <v>61</v>
      </c>
      <c r="E4" s="30" t="s">
        <v>56</v>
      </c>
      <c r="F4" s="7"/>
      <c r="G4" s="6"/>
      <c r="H4" s="29" t="b">
        <v>0</v>
      </c>
    </row>
    <row r="5" spans="1:8" ht="1" customHeight="1">
      <c r="B5" s="22"/>
      <c r="C5" s="6"/>
      <c r="D5" s="23"/>
      <c r="E5" s="23"/>
      <c r="G5" s="6"/>
    </row>
    <row r="6" spans="1:8" ht="50" customHeight="1">
      <c r="A6" s="32" t="str">
        <f>IF(E7=NED!A3,"*Het aanpassen van het tarief is alleen mogelijk voor interne transacties. Transactieprijzen voor transacties gedaan met laadpassen van derden, mogen wettelijk gezien niet aangepast worden.",IF(E7=NED!B3,"*Het aanpassen van het tarief is alleen mogelijk voor interne transacties. Transactieprijzen voor transacties gedaan met laadpassen van derden mogen wettelijk gezien niet aangepast worden.",""))</f>
        <v/>
      </c>
      <c r="B6" s="32"/>
      <c r="C6" s="32"/>
      <c r="D6" s="24" t="str">
        <f>IF(NED!Q2,IF(ISERROR(NED!L4),"Ongeldige invoer in cel E7","Waar is de configuratiefout gemaakt? (maak een keuze uit de opties in het selctievakje in cel E6)"),"Ga akkoord met de voorwaarden")</f>
        <v>Ga akkoord met de voorwaarden</v>
      </c>
      <c r="E6" s="25"/>
      <c r="F6" s="7"/>
      <c r="G6" s="6"/>
    </row>
    <row r="7" spans="1:8" ht="50" customHeight="1">
      <c r="A7" s="32"/>
      <c r="B7" s="32"/>
      <c r="C7" s="32"/>
      <c r="D7" s="14" t="str">
        <f>IF(NED!Q2,IF(ISERROR(NED!L4),"Ongeldige invoer in cel E7",IF(NED!I1,IF(E6=NED!A1,"Welk veld was er foutief geconfigureerd bij de laadpaal?",IF(E6=NED!B1,"Welk veld was er foutief geconfigureerd bij de laadpalen?",IF(E6=NED!C1,"Welk veld was er foutief geconfigureerd bij de laadpas?",IF(E6=NED!D1,"Welk veld was er foutief geconfigureerd bij de laadpassen?",IF(E6=NED!E1,"Welk veld was er foutief geconfigureerd bij de oplaadgroep?"," ")))))," ")),"")</f>
        <v/>
      </c>
      <c r="E7" s="15"/>
      <c r="G7" s="8"/>
      <c r="H7" s="9"/>
    </row>
    <row r="8" spans="1:8" ht="50" customHeight="1">
      <c r="A8" s="32"/>
      <c r="B8" s="32"/>
      <c r="C8" s="32"/>
      <c r="D8" s="16" t="str" cm="1">
        <f t="array" ref="D8">IF(NED!Q2,IF(ISERROR(NED!L4),"Ongeldige invoer in cel E7",IF(NED!I2,IF(E6=NED!A1,_xlfn.IFS(E7=NED!A2,"Wat is het LMS ID van de laadpaal waar de ontvanger laadtransacties foutief was geconfigureerd?",E7=NED!A3,"Wat is het LMS ID van de laadpaal waar het tarief* foutief was geconfigureerd?"),IF(E6=NED!B1,_xlfn.IFS(E7=NED!B2,"Wat zijn de LMS ID’s van de laadpalen waar de gemeenschappelijke ontvanger laadtransacties foutief geconfigureed was?",E7=NED!B3,"Wat zijn de LMS ID’s van de laadpalen waar het gemeenschappelijke tarief* foutief geconfigureed was?"),IF(E6=NED!C1,"Wat is het externe ID van de laadpas waar de betaler laadtransacties foutief geconfigureed was?",IF(E6=NED!D1,"Wat zijn de externe ID’s van de laadpassen waar de gemeenschappelijke betaler laadtransacties foutief geconfigureed was?",IF(E6=NED!E1,"Vermeld alle externe ID's van de betreffende laadpassen en alle LMS ID's van de laadpalen in de oplaadgroep "," ")))))," ")),"")</f>
        <v/>
      </c>
      <c r="E8" s="17"/>
    </row>
    <row r="9" spans="1:8" ht="50" customHeight="1">
      <c r="A9" s="32"/>
      <c r="B9" s="32"/>
      <c r="C9" s="32"/>
      <c r="D9" s="14" t="str" cm="1">
        <f t="array" ref="D9">IF(NED!Q2,IF(ISERROR(NED!L4),"Ongeldige invoer in cel E7",IF(NED!I3,_xlfn.IFS(E6=NED!A1,_xlfn.IFS(E7=NED!A2,"Wat is het LMS ID van de klant die geconfigureerd had moeten worden als de ontvanger laadtransacties op laadpaal "&amp;E8&amp;"?",E7=NED!A3,"Wat is de naam van het tarief* dat toegepast had moeten worden op laadpaal "&amp;E8&amp;"?"),E6=NED!B1,_xlfn.IFS(E7=NED!B2,"Wat is het LMS ID van de klant die geconfigureerd had moeten worden als de gemeenschappelijke ontvanger laadtransacties bij alle laadpalen vermeld in cel E8?",E7=NED!B3,"Wat is de naam van het tarief* dat toegepast had moeten worden op alle laadpalen vermeld in cel E8?"),E6=NED!C1,"Wat is het LMS ID van de klant die geconfigureerd had moeten worden als de betaler laadtransacties bij laadpas "&amp;E8&amp;"?",E6=NED!D1,"Wat is het LMS ID van de klant die geconfigureerd had moeten worden als de gemeenschappelijke betaler laadtransacties op alle laadpassen vermeld in cel E8?",E6=NED!E1,"Wat is de naam van het tarief* dat toegepast had moeten worden op de specifieke combinatie vermeld in cel E8?"),"")),"")</f>
        <v/>
      </c>
      <c r="E9" s="15"/>
    </row>
    <row r="10" spans="1:8" ht="50" customHeight="1">
      <c r="D10" s="16" t="str" cm="1">
        <f t="array" ref="D10">IF(NED!Q2,IF(ISERROR(NED!L4),"Ongeldige invoer in cel E7",IF(NED!I4,IF(E6=NED!A1,_xlfn.IFS(E7=NED!A2,"Vanaf wanneer had "&amp;E9&amp;" configureerd moeten worden als de ontvanger laadtransacties bij laadpaal "&amp;E8&amp;"?",E7=NED!A3,"Vanaf wanneer had "&amp;E9&amp;" toegepast moeten worden als het tarief* bij laadpaal "&amp;E8&amp;"?"),IF(E6=NED!B1,_xlfn.IFS(E7=NED!B2,"Vanaf wanneer had "&amp;E9&amp;" configureerd moeten worden als de gemeenschappelijke ontvanger laadtransacties bij alle laadpalen vermeld in cel E8?",E7=NED!B3,"Vanaf wanneer had "&amp;E9&amp;" toegepast moeten worden als het tarief* bij alle laadpalen vermeld in cel E8?"),IF(E6=NED!C1,"Vanaf wanneer had "&amp;E9&amp;" configureerd moeten worden als de betaler laadtransacties bij laadpas  "&amp;E8&amp;"?",IF(E6=NED!D1,"Vanaf wanneer had "&amp;E9&amp;" configureerd moeten worden als de gemeenschappelijke betaler laadtransacties bij alle laadpassen vermeld in cel E8?",IF(E6=NED!E1,"Vanaf wanneer had het tarief* "&amp;E9&amp;" toegepast moeten worden op de specifieke combinatie vermeld in cel E8?"," ")))))," ")),"")</f>
        <v/>
      </c>
      <c r="E10" s="18"/>
    </row>
    <row r="11" spans="1:8" ht="50" customHeight="1">
      <c r="D11" s="19" t="str" cm="1">
        <f t="array" ref="D11">IF(NED!Q2,IF(ISERROR(NED!L4),"Ongeldige invoer in cel E7",IF(NED!I4,_xlfn.IFS(E6=NED!A1,_xlfn.IFS(E7=NED!A2,"Wanneer heeft u "&amp;E9&amp;" geconfigureerd als de ontvanger laadtransacties bij laadpaal "&amp;E8&amp;"? (of tot wanneer had dit moeten gelden)",E7=NED!A3,"Wanneer heeft u "&amp;E9&amp;" geconfigureerd als het tarief* dat toegepast wordt op laadpaal "&amp;E8&amp;"? (of tot wanneer had dit moeten gelden)"),E6=NED!B1,_xlfn.IFS(E7=NED!B2,"Wanneer heeft u "&amp;E9&amp;" geconfigureerd als de gemeenschappelijke ontvanger laadtransacties bij alle laadpalen vermeld in cel E8? (of tot wanneer had dit moeten gelden)",E7=NED!B3,"Wanneer heeft u "&amp;E9&amp;" geconfigureerd als het tarief* dat toegepast wordt op alle laadpalen vermeld in cel E8? (of tot wanneer had dit moeten gelden)"),E6=NED!C1,"Wanneer heeft u "&amp;E9&amp;" geconfigureerd als de betaler laadtransacties bij laadpas "&amp;E8&amp;"? (of tot wanneer had dit moeten gelden)",E6=NED!D1,"Wanneer heeft u "&amp;E9&amp;" geconfigureerd als de gemeenschappelijke betaler laadtransacties bij alle laadpassen vermeld in cel E8? (of tot wanneer had dit moeten gelden)",E6=NED!E1,"Wanneer heeft u "&amp;E9&amp;" geconfigureerd als het tarief* dat toegepast wordt op de specifieke combinatie vermeld in cel E8? (of tot wanneer had dit moeten gelden)")," ")),"")</f>
        <v/>
      </c>
      <c r="E11" s="20"/>
    </row>
    <row r="12" spans="1:8" ht="40" customHeight="1">
      <c r="D12" s="31"/>
      <c r="E12" s="31"/>
    </row>
    <row r="13" spans="1:8" ht="40" customHeight="1">
      <c r="D13" s="31"/>
      <c r="E13" s="31"/>
    </row>
    <row r="14" spans="1:8" ht="40" customHeight="1">
      <c r="G14" s="6"/>
    </row>
    <row r="15" spans="1:8">
      <c r="G15" s="6"/>
    </row>
    <row r="16" spans="1:8">
      <c r="G16" s="6"/>
    </row>
    <row r="17" spans="3:9">
      <c r="G17" s="3"/>
      <c r="H17" s="4"/>
      <c r="I17" s="5"/>
    </row>
    <row r="18" spans="3:9">
      <c r="G18" s="3"/>
      <c r="H18" s="4"/>
      <c r="I18" s="5"/>
    </row>
    <row r="22" spans="3:9" s="10" customFormat="1">
      <c r="G22" s="6"/>
    </row>
    <row r="23" spans="3:9">
      <c r="C23" s="11"/>
      <c r="E23" s="12"/>
      <c r="F23" s="12"/>
      <c r="G23" s="6"/>
      <c r="H23" s="3"/>
    </row>
  </sheetData>
  <sheetProtection algorithmName="SHA-512" hashValue="p+yx5AK9BHFqMeAVy6feV39o/qc3xn8mzr72dQZew+ah5ES2GXdHAwmIUOPdJVvO8Vrb5UAAnu5l+G0c8T4pdQ==" saltValue="T8nze2yIXa2sW5hfmXqJ1Q==" spinCount="100000" sheet="1" objects="1" scenarios="1"/>
  <mergeCells count="2">
    <mergeCell ref="D12:E13"/>
    <mergeCell ref="A6:C9"/>
  </mergeCells>
  <dataValidations count="6">
    <dataValidation type="list" allowBlank="1" showInputMessage="1" showErrorMessage="1" sqref="E7" xr:uid="{22465F16-62DF-4907-9C8A-2BF02BE81788}">
      <formula1>INDIRECT($E$6)</formula1>
    </dataValidation>
    <dataValidation type="date" operator="greaterThan" allowBlank="1" showInputMessage="1" showErrorMessage="1" errorTitle="Ongeldige datum" error="Voer een geldige datum in_x000a__x000a_Datum ligt in het verleden ten opzichte van datum van foutieve instellingen" sqref="E11" xr:uid="{96F1F3E5-2279-4581-B027-E833C512CCCF}">
      <formula1>E10</formula1>
    </dataValidation>
    <dataValidation type="textLength" operator="lessThan" allowBlank="1" showInputMessage="1" showErrorMessage="1" sqref="O23" xr:uid="{45D763A6-1796-4B8C-8367-6F6769565CB4}">
      <formula1>250</formula1>
    </dataValidation>
    <dataValidation type="custom" errorStyle="warning" allowBlank="1" showInputMessage="1" showErrorMessage="1" errorTitle="Negeren/Aanpassen niet mogelijk!" error="Negeren facturen is niet mogelijk. Reeds verstuurde facturen kunnen niet worden gewijzigd en abonnemenstkosten worden niet gecrediteerd." sqref="K23" xr:uid="{2CE2471D-846F-4F2D-8F51-199F1407236A}">
      <formula1>ISBLANK(K23)</formula1>
    </dataValidation>
    <dataValidation type="custom" operator="greaterThan" allowBlank="1" showInputMessage="1" showErrorMessage="1" errorTitle="Ongeldige datum" error="Voer een geldige datum in_x000a__x000a_Correcties ouder dan 1 jaar kunnen niet worden uitgevoerd" sqref="E10" xr:uid="{3677ABC9-1C45-4059-8DFE-01FAE1DBF750}">
      <formula1>IF(_xlfn.DAYS(A1,E10)&lt;365,TRUE,FALSE)</formula1>
    </dataValidation>
    <dataValidation showDropDown="1" showInputMessage="1" showErrorMessage="1" sqref="E4" xr:uid="{2BDED19F-E114-47EB-BB64-8257769AB2B7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4178300</xdr:colOff>
                    <xdr:row>3</xdr:row>
                    <xdr:rowOff>111125</xdr:rowOff>
                  </from>
                  <to>
                    <xdr:col>4</xdr:col>
                    <xdr:colOff>4441825</xdr:colOff>
                    <xdr:row>3</xdr:row>
                    <xdr:rowOff>539750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20BCDD-5EED-4E4A-87D2-099086699B55}">
          <x14:formula1>
            <xm:f>IF(NED!Q2,Mogelijkheden,G2)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D5BE-8F3A-44C7-A781-13F1D80AD529}">
  <sheetPr codeName="Sheet2"/>
  <dimension ref="A1:I23"/>
  <sheetViews>
    <sheetView zoomScale="115" zoomScaleNormal="115" workbookViewId="0">
      <selection activeCell="D9" sqref="D9"/>
    </sheetView>
  </sheetViews>
  <sheetFormatPr defaultColWidth="9.1796875" defaultRowHeight="19.25"/>
  <cols>
    <col min="1" max="3" width="14" style="3" customWidth="1"/>
    <col min="4" max="5" width="75.6328125" style="3" customWidth="1"/>
    <col min="6" max="6" width="14" style="3" customWidth="1"/>
    <col min="7" max="7" width="14" style="4" customWidth="1"/>
    <col min="8" max="8" width="14" style="5" customWidth="1"/>
    <col min="9" max="9" width="36.453125" style="3" bestFit="1" customWidth="1"/>
    <col min="10" max="10" width="32.7265625" style="3" bestFit="1" customWidth="1"/>
    <col min="11" max="11" width="13.1796875" style="3" bestFit="1" customWidth="1"/>
    <col min="12" max="12" width="15.54296875" style="3" bestFit="1" customWidth="1"/>
    <col min="13" max="13" width="24.26953125" style="3" bestFit="1" customWidth="1"/>
    <col min="14" max="14" width="7.26953125" style="3" bestFit="1" customWidth="1"/>
    <col min="15" max="15" width="20.453125" style="3" bestFit="1" customWidth="1"/>
    <col min="16" max="16" width="14.81640625" style="3" bestFit="1" customWidth="1"/>
    <col min="17" max="19" width="12" style="3" bestFit="1" customWidth="1"/>
    <col min="20" max="16384" width="9.1796875" style="3"/>
  </cols>
  <sheetData>
    <row r="1" spans="1:8">
      <c r="A1" s="2">
        <f ca="1">TODAY()</f>
        <v>45483</v>
      </c>
    </row>
    <row r="2" spans="1:8" ht="20" thickBot="1">
      <c r="B2" s="22" t="s">
        <v>21</v>
      </c>
    </row>
    <row r="3" spans="1:8" ht="50" customHeight="1" thickBot="1">
      <c r="C3" s="6"/>
      <c r="D3" s="13" t="s">
        <v>51</v>
      </c>
      <c r="E3" s="13" t="s">
        <v>52</v>
      </c>
      <c r="G3" s="6"/>
    </row>
    <row r="4" spans="1:8" ht="1" customHeight="1">
      <c r="B4" s="22"/>
      <c r="C4" s="6"/>
      <c r="D4" s="23"/>
      <c r="E4" s="23"/>
      <c r="G4" s="6"/>
    </row>
    <row r="5" spans="1:8" ht="50" customHeight="1">
      <c r="C5" s="6"/>
      <c r="D5" s="28" t="s">
        <v>62</v>
      </c>
      <c r="E5" s="30" t="s">
        <v>58</v>
      </c>
      <c r="F5" s="7"/>
      <c r="G5" s="6"/>
      <c r="H5" s="29" t="b">
        <v>0</v>
      </c>
    </row>
    <row r="6" spans="1:8" ht="50" customHeight="1">
      <c r="A6" s="32" t="str">
        <f>IF(E7=DEU!A3,"*Eine Anpassung des Tarifs ist nur bei internen Transaktionen möglich. Die Transaktionspreise auf Transaktionen, die mit Charge-Karten Dritter durchgeführt werden, können rechtlich nicht angepasst werden.",IF(E7=DEU!B3,"*Eine Anpassung des Tarifs ist nur bei internen Transaktionen möglich. Die Transaktionspreise auf Transaktionen, die mit Charge-Karten Dritter durchgeführt werden, können rechtlich nicht angepasst werden.",""))</f>
        <v/>
      </c>
      <c r="B6" s="32"/>
      <c r="C6" s="32"/>
      <c r="D6" s="24" t="str">
        <f>IF(DEU!Q2,IF(ISERROR(DEU!L4),"Ungültiger Eintrag in Zelle E8","Wo wurde der Konfigurationsfehler gemacht? (Wählen Sie eine Option aus dem Dropdown-Menü in Zelle E8)"),"")</f>
        <v/>
      </c>
      <c r="E6" s="25"/>
      <c r="F6" s="7"/>
      <c r="G6" s="6"/>
    </row>
    <row r="7" spans="1:8" ht="50" customHeight="1">
      <c r="A7" s="32"/>
      <c r="B7" s="32"/>
      <c r="C7" s="32"/>
      <c r="D7" s="14" t="str">
        <f>IF(DEU!Q2,IF(ISERROR(DEU!L4),"Ungültiger Eintrag in Zelle E8",IF(DEU!I1,IF(E6=DEU!A1,"Welches Feld wurde an der Ladestation falsch konfiguriert?",IF(E6=DEU!B1,"Welches Feld wurde bei den Ladestationen falsch konfiguriert?",IF(E6=DEU!C1,"Welches Feld wurde an der Ladekarte falsch konfiguriert?",IF(E6=DEU!D1,"Welches Feld wurde bei den Ladekartendaten falsch konfiguriert?",IF(E6=DEU!E1,"Welches Feld wurde innerhald der Ladegruppe falsch konfiguriert?"," ")))))," ")),"")</f>
        <v/>
      </c>
      <c r="E7" s="15"/>
      <c r="G7" s="8"/>
      <c r="H7" s="9"/>
    </row>
    <row r="8" spans="1:8" ht="50" customHeight="1">
      <c r="A8" s="32"/>
      <c r="B8" s="32"/>
      <c r="C8" s="32"/>
      <c r="D8" s="16" t="str" cm="1">
        <f t="array" ref="D8">IF(DEU!Q2,IF(ISERROR(DEU!L4),"Ungültiger Eintrag in Zelle E8",IF(DEU!I2,IF(E6=DEU!A1,_xlfn.IFS(E7=DEU!A2,"Wie lautet die LMS-ID der Ladestation, bei der die Empfänger der Ladetransaktionen falsch konfiguriert wurden?",E7=DEU!A3,"Wie lautet die LMS-ID der Ladestation, bei der der Tarif* falsch konfiguriert wurde?"),IF(E6=DEU!B1,_xlfn.IFS(E7=DEU!B2,"Wie lauten die LMS-IDs der Ladestationen, bei denen die gemeinsamen Empfänger der Ladetransaktionen falsch konfiguriert wurden?",E7=DEU!B3,"Wie lauten die LMS-IDs der Ladestationen, bei denen der gemeinsame Tarif* falsch konfiguriert wurde?"),IF(E6=DEU!C1,"Wie lautet die externe ID der Ladekarte, auf die der Zahler der Ladetransaktionen falsch konfiguriert wurde?",IF(E6=DEU!D1,"Wie lauten die externen IDs der Ladekarten, bei denen die gemeinsamen Zahler der Ladetransaktionen falsch konfiguriert wurden?",IF(E6=DEU!E1,"Bitte geben Sie alle externen IDs der betroffenen Ladekarten und alle LMS-IDs der Ladestationen in der Ladegruppe an"," ")))))," ")),"")</f>
        <v/>
      </c>
      <c r="E8" s="26"/>
    </row>
    <row r="9" spans="1:8" ht="50" customHeight="1">
      <c r="A9" s="32"/>
      <c r="B9" s="32"/>
      <c r="C9" s="32"/>
      <c r="D9" s="14" t="str" cm="1">
        <f t="array" ref="D9">IF(DEU!Q2,IF(ISERROR(DEU!L4),"Ungültiger Eintrag in Zelle E8",IF(DEU!I3,_xlfn.IFS(E6=DEU!A1,_xlfn.IFS(E7=DEU!A2,"Wie lautet die LMS-ID des Kunden, der als Empfänger der Ladetransaktionen am Ladestation "&amp;E8&amp;" konfiguriert werden sollte?",E7=DEU!A3,"Wie lautet der Name des Tarifs*, der auf den Ladestation "&amp;E8&amp;" angewendet werden sollte?"),E6=DEU!B1,_xlfn.IFS(E7=DEU!B2,"Wie lautet die LMS-ID des Kunden, der als gemeinsamer Empfänger der Ladetransaktionen an allen in Zelle E8 angegebenen Ladestationen konfiguriert werden sollte?",E7=DEU!B3,"Wie lautet der Name des Tarifs*, der auf alle in Zelle E8 angegebenen Ladestationen angewendet werden sollte?"),E6=DEU!C1,"Wie lautet die LMS-ID des Kunden, der als Zahler der Ladetransaktionen auf der Ladekarte "&amp;E8&amp;" konfiguriert werden sollte?",E6=DEU!D1,"Wie lautet die LMS-ID des Kunden, der als gemeinsamer Zahler der Ladetransaktionen bei allen in Zelle E8 angegebenen Ladekarten konfiguriert werden sollte?",E6=DEU!E1,"Wie lautet der Name des Tarifs*, der auf die in Zelle E8 angegebene spezifische Kombination gelten sollte?"),"")),"")</f>
        <v/>
      </c>
      <c r="E9" s="27"/>
    </row>
    <row r="10" spans="1:8" ht="50" customHeight="1">
      <c r="D10" s="16" t="str" cm="1">
        <f t="array" ref="D10">IF(DEU!Q2,IF(ISERROR(DEU!L4),"Ungültiger Eintrag in Zelle E8",IF(DEU!I4,IF(E6=DEU!A1,_xlfn.IFS(E7=DEU!A2,"Ab welchem Datum sollte "&amp;E9&amp;" als Empfänger der Ladetransaktionen an Ladestation "&amp;E8&amp;" konfiguriert werden?",E7=DEU!A3,"Ab welchem Datum sollte "&amp;E9&amp;" auf die Ladestation "&amp;E8&amp;" angewendet werden?"),IF(E6=DEU!B1,_xlfn.IFS(E7=DEU!B2,"Ab welchem Datum sollte "&amp;E9&amp;"  als gemeinsamer Empfänger der Ladetransaktionen an allen in Zelle E8 angegebenen Ladestationen konfiguriert werden?",E7=DEU!B3,"Ab welchem Datum sollte "&amp;E9&amp;" auf alle in Zelle E8 angegebenen Zählpunkte angewendet werden?"),IF(E6=DEU!C1,"Ab welchem Datum sollte "&amp;E9&amp;" als Zahler der Ladetransaktionen auf der Ladekarte "&amp;E8&amp;" konfiguriert werden?",IF(E6=DEU!D1,"Ab welchem Datum sollte "&amp;E9&amp;" als gemeinsamer Zahler der Ladetransaktionen bei allen in Zelle E8 angegebenen Ladekarten konfiguriert werden?",IF(E6=DEU!E1,"Ab welchem Datum sollte der Tarif* "&amp;E9&amp;" auf die in Zelle E8 angegebene spezifische Kombination angewendet werden?"," ")))))," ")),"")</f>
        <v/>
      </c>
      <c r="E10" s="18"/>
    </row>
    <row r="11" spans="1:8" ht="50" customHeight="1">
      <c r="D11" s="19" t="str" cm="1">
        <f t="array" ref="D11">IF(DEU!Q2,IF(ISERROR(DEU!L4),"Ungültiger Eintrag in Zelle E8",IF(DEU!I4,_xlfn.IFS(E6=DEU!A1,_xlfn.IFS(E7=DEU!A2,"Wann haben Sie "&amp;E9&amp;" als Empfänger der Ladetransaktionen am Ladestation "&amp;E8&amp;" konfiguriert? (oder bis wann sollte das sein)",E7=DEU!A3,"Wann haben Sie "&amp;E9&amp;" als den auf den Ladestation "&amp;E8&amp;" anzuwendenden Tarif* konfiguriert? (oder bis wann sollte das sein)"),E6=DEU!B1,_xlfn.IFS(E7=DEU!B2,"Wann haben Sie "&amp;E9&amp;" als den gemeinsamen Empfänger der Ladetransaktionen an den in Zelle E8 angegebenen Ladestationen konfiguriert? (oder bis wann sollte das sein) ",E7=DEU!B3,"Wann haben Sie "&amp;E9&amp;" als den Tarif* konfiguriert, der auf alle in Zelle E8 angegebenen Ladestationen anzuwenden ist? (oder bis wann sollte er gelten) "),E6=DEU!C1,"Wann haben Sie "&amp;E9&amp;" als Zahler der Ladetransaktionen auf der Ladekarte "&amp;E8&amp;" konfiguriert? (oder bis wann sollte das sein)",E6=DEU!D1,"Wann haben Sie "&amp;E9&amp;" als Zahler der Ladetransaktionen auf allen in Zelle E8 angegebenen Ladekarten konfiguriert? (oder bis wann sollte das sein) ",E6=DEU!E1,"Wann haben Sie "&amp;E9&amp;" als den Tarif* konfiguriert, der auf die in Zelle E8 angegebene spezifische Kombination anzuwenden ist? (oder bis wann sollte das sein)")," ")),"")</f>
        <v/>
      </c>
      <c r="E11" s="20"/>
    </row>
    <row r="12" spans="1:8" ht="40" customHeight="1">
      <c r="D12" s="31"/>
      <c r="E12" s="31"/>
    </row>
    <row r="13" spans="1:8" ht="40" customHeight="1">
      <c r="D13" s="31"/>
      <c r="E13" s="31"/>
    </row>
    <row r="14" spans="1:8" ht="40" customHeight="1">
      <c r="G14" s="6"/>
    </row>
    <row r="15" spans="1:8">
      <c r="G15" s="6"/>
    </row>
    <row r="16" spans="1:8">
      <c r="G16" s="6"/>
    </row>
    <row r="17" spans="3:9">
      <c r="G17" s="3"/>
      <c r="H17" s="4"/>
      <c r="I17" s="5"/>
    </row>
    <row r="18" spans="3:9">
      <c r="G18" s="3"/>
      <c r="H18" s="4"/>
      <c r="I18" s="5"/>
    </row>
    <row r="22" spans="3:9" s="10" customFormat="1">
      <c r="G22" s="6"/>
    </row>
    <row r="23" spans="3:9">
      <c r="C23" s="11"/>
      <c r="E23" s="12"/>
      <c r="F23" s="12"/>
      <c r="G23" s="6"/>
      <c r="H23" s="3"/>
    </row>
  </sheetData>
  <sheetProtection algorithmName="SHA-512" hashValue="Et1WAV0ZX4ygOnzwWoRssNvc3hC0LBjUnMg0bSUx6QoNmmxarOr1yPQGa+2e7770ufmRnxx1ZnidsI957i/35w==" saltValue="Zx9331fohgXeOcPD1lFRKQ==" spinCount="100000" sheet="1" objects="1" scenarios="1"/>
  <mergeCells count="2">
    <mergeCell ref="A6:C9"/>
    <mergeCell ref="D12:E13"/>
  </mergeCells>
  <dataValidations disablePrompts="1" count="6">
    <dataValidation type="date" operator="greaterThan" allowBlank="1" showInputMessage="1" showErrorMessage="1" errorTitle="Datum ungültig" error="Geben Sie ein gültiges Datum ein_x000a__x000a_Das Datum liegt in der Zukunft, verglichen mit dem Datum, an dem die Einstellungen korrekt eingegeben wurden" sqref="E11" xr:uid="{56E622DA-D46C-4427-B051-BB3E44BF7F49}">
      <formula1>E10</formula1>
    </dataValidation>
    <dataValidation type="textLength" operator="lessThan" allowBlank="1" showInputMessage="1" showErrorMessage="1" sqref="O23" xr:uid="{FB03ABDE-2627-4727-B66A-90B5DDAA99A9}">
      <formula1>250</formula1>
    </dataValidation>
    <dataValidation type="custom" errorStyle="warning" allowBlank="1" showInputMessage="1" showErrorMessage="1" errorTitle="Negeren/Aanpassen niet mogelijk!" error="Negeren facturen is niet mogelijk. Reeds verstuurde facturen kunnen niet worden gewijzigd en abonnemenstkosten worden niet gecrediteerd." sqref="K23" xr:uid="{73F846C3-8464-4740-B7C0-5FFC5B0E87A9}">
      <formula1>ISBLANK(K23)</formula1>
    </dataValidation>
    <dataValidation type="custom" operator="greaterThan" allowBlank="1" showInputMessage="1" showErrorMessage="1" errorTitle="Datum ungültig" error="Geben Sie ein gültiges Datum ein_x000a__x000a_Vorgänge, die älter als 1 Jahr sind, können nicht berichtigt werden." sqref="E10" xr:uid="{AEB551BE-C76D-4E7A-95DA-2C5C7CA67791}">
      <formula1>IF(_xlfn.DAYS(A1,E10)&lt;365,TRUE,FALSE)</formula1>
    </dataValidation>
    <dataValidation type="list" allowBlank="1" showInputMessage="1" showErrorMessage="1" sqref="E7" xr:uid="{6C10D96F-116F-4644-A891-C5A9F9A16DB1}">
      <formula1>INDIRECT(E6)</formula1>
    </dataValidation>
    <dataValidation showDropDown="1" showInputMessage="1" showErrorMessage="1" sqref="E5" xr:uid="{15E03410-F828-4F91-9A57-06AE20F5FF6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4</xdr:col>
                    <xdr:colOff>4165600</xdr:colOff>
                    <xdr:row>4</xdr:row>
                    <xdr:rowOff>114300</xdr:rowOff>
                  </from>
                  <to>
                    <xdr:col>4</xdr:col>
                    <xdr:colOff>4403725</xdr:colOff>
                    <xdr:row>4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B4DE755-420E-4EB4-972A-2AF5D2F57A58}">
          <x14:formula1>
            <xm:f>IF(DEU!Q2,Antworten,G2)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E9EF-0893-4135-86A6-2FDA433C3F1C}">
  <sheetPr codeName="Sheet3"/>
  <dimension ref="A1:Q4"/>
  <sheetViews>
    <sheetView workbookViewId="0">
      <selection activeCell="D2" sqref="D2"/>
    </sheetView>
  </sheetViews>
  <sheetFormatPr defaultRowHeight="14.75"/>
  <cols>
    <col min="5" max="5" width="12.453125" bestFit="1" customWidth="1"/>
  </cols>
  <sheetData>
    <row r="1" spans="1:17">
      <c r="A1" t="s">
        <v>53</v>
      </c>
      <c r="B1" t="s">
        <v>39</v>
      </c>
      <c r="C1" t="s">
        <v>54</v>
      </c>
      <c r="D1" t="s">
        <v>55</v>
      </c>
      <c r="E1" t="s">
        <v>40</v>
      </c>
      <c r="I1" t="b">
        <f>NOT(ISBLANK(Deutsch!E6))</f>
        <v>0</v>
      </c>
    </row>
    <row r="2" spans="1:17" ht="103.25">
      <c r="A2" t="s">
        <v>18</v>
      </c>
      <c r="B2" t="s">
        <v>43</v>
      </c>
      <c r="C2" t="s">
        <v>44</v>
      </c>
      <c r="D2" t="s">
        <v>45</v>
      </c>
      <c r="E2" s="1" t="s">
        <v>46</v>
      </c>
      <c r="I2" t="b">
        <f>AND(NOT(ISBLANK(Deutsch!E6)),NOT(ISBLANK(Deutsch!E7)))</f>
        <v>0</v>
      </c>
      <c r="O2" t="e" cm="1">
        <f t="array" aca="1" ref="O2" ca="1">INDIRECT(Deutsch!E6)</f>
        <v>#REF!</v>
      </c>
      <c r="Q2" t="b">
        <v>0</v>
      </c>
    </row>
    <row r="3" spans="1:17">
      <c r="A3" t="s">
        <v>17</v>
      </c>
      <c r="B3" t="s">
        <v>19</v>
      </c>
      <c r="I3" t="b">
        <f>AND(NOT(ISBLANK(Deutsch!E6)),NOT(ISBLANK(Deutsch!E7)),NOT(ISBLANK(Deutsch!E8)))</f>
        <v>0</v>
      </c>
    </row>
    <row r="4" spans="1:17">
      <c r="I4" t="b">
        <f>AND(NOT(ISBLANK(Deutsch!E6)),NOT(ISBLANK(Deutsch!E7)),NOT(ISBLANK(Deutsch!E8)),NOT(ISBLANK(Deutsch!E9)))</f>
        <v>0</v>
      </c>
      <c r="L4" t="b">
        <f>IF(ISBLANK(Deutsch!E7),TRUE,VLOOKUP(Deutsch!E7,DEU!O:O,1,FALSE))</f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AD0A-D54F-427B-A4D5-257EA22F8E22}">
  <sheetPr codeName="Sheet4"/>
  <dimension ref="A1:I23"/>
  <sheetViews>
    <sheetView zoomScale="115" zoomScaleNormal="115" workbookViewId="0">
      <selection activeCell="D7" sqref="D7"/>
    </sheetView>
  </sheetViews>
  <sheetFormatPr defaultColWidth="9.1796875" defaultRowHeight="19.25"/>
  <cols>
    <col min="1" max="3" width="14" style="3" customWidth="1"/>
    <col min="4" max="5" width="75.6328125" style="3" customWidth="1"/>
    <col min="6" max="6" width="14" style="3" customWidth="1"/>
    <col min="7" max="7" width="14" style="4" customWidth="1"/>
    <col min="8" max="8" width="14" style="5" customWidth="1"/>
    <col min="9" max="9" width="36.453125" style="3" bestFit="1" customWidth="1"/>
    <col min="10" max="10" width="32.7265625" style="3" bestFit="1" customWidth="1"/>
    <col min="11" max="11" width="13.1796875" style="3" bestFit="1" customWidth="1"/>
    <col min="12" max="12" width="15.54296875" style="3" bestFit="1" customWidth="1"/>
    <col min="13" max="13" width="24.26953125" style="3" bestFit="1" customWidth="1"/>
    <col min="14" max="14" width="7.26953125" style="3" bestFit="1" customWidth="1"/>
    <col min="15" max="15" width="20.453125" style="3" bestFit="1" customWidth="1"/>
    <col min="16" max="16" width="14.81640625" style="3" bestFit="1" customWidth="1"/>
    <col min="17" max="19" width="12" style="3" bestFit="1" customWidth="1"/>
    <col min="20" max="16384" width="9.1796875" style="3"/>
  </cols>
  <sheetData>
    <row r="1" spans="1:8">
      <c r="A1" s="2">
        <f ca="1">TODAY()</f>
        <v>45483</v>
      </c>
    </row>
    <row r="2" spans="1:8" ht="20" thickBot="1">
      <c r="B2" s="22" t="s">
        <v>21</v>
      </c>
    </row>
    <row r="3" spans="1:8" ht="50" customHeight="1" thickBot="1">
      <c r="C3" s="6"/>
      <c r="D3" s="13" t="s">
        <v>50</v>
      </c>
      <c r="E3" s="13" t="s">
        <v>36</v>
      </c>
      <c r="G3" s="6"/>
    </row>
    <row r="4" spans="1:8" ht="1" customHeight="1">
      <c r="B4" s="22"/>
      <c r="C4" s="6"/>
      <c r="D4" s="23"/>
      <c r="E4" s="23"/>
      <c r="G4" s="6"/>
    </row>
    <row r="5" spans="1:8" ht="50" customHeight="1">
      <c r="C5" s="6"/>
      <c r="D5" s="28" t="s">
        <v>63</v>
      </c>
      <c r="E5" s="30" t="s">
        <v>59</v>
      </c>
      <c r="F5" s="7"/>
      <c r="G5" s="6"/>
      <c r="H5" s="29" t="b">
        <v>0</v>
      </c>
    </row>
    <row r="6" spans="1:8" ht="50" customHeight="1">
      <c r="A6" s="32" t="str">
        <f>IF(E7=FRA!A3,"*Il n'est possible d'ajuster le tarif que pour les transactions internes. LMS n’a pas le droit de modifier des transactions effectuées par des cartes de charge tierces.",IF(E7=FRA!B3,"*Il n'est possible d'ajuster le tarif que pour les transactions internes. LMS n’a pas le droit de modifier des transactions effectuées par des cartes de charge tierces.",""))</f>
        <v/>
      </c>
      <c r="B6" s="32"/>
      <c r="C6" s="32"/>
      <c r="D6" s="24" t="str">
        <f>IF(FRA!Q2,IF(ISERROR(FRA!L4),"Option non valide dans la cellule E7","Pouvez-vous préciser où l'erreur de configuration a été commise ? (choisissez une option dans la liste déroulante de la cellule E6)"),"Veuillez accepter les termes et conditions")</f>
        <v>Veuillez accepter les termes et conditions</v>
      </c>
      <c r="E6" s="25"/>
      <c r="F6" s="7"/>
      <c r="G6" s="6"/>
    </row>
    <row r="7" spans="1:8" ht="50" customHeight="1">
      <c r="A7" s="32"/>
      <c r="B7" s="32"/>
      <c r="C7" s="32"/>
      <c r="D7" s="14" t="str">
        <f>IF(FRA!Q2,IF(ISERROR(FRA!L4),"Option non valide dans la cellule E7",IF(FRA!I1,IF(E6=FRA!A1,"Quel champ a été configuré incorrectement au niveau de la borne de charge?",IF(E6=FRA!B1,"Quel champ a été configuré incorrectement au niveau des bornes de charge?",IF(E6=FRA!C1,"Quel champ a été configuré incorrectement au niveau de la carte de charge?",IF(E6=FRA!D1,"Quel champ a été configuré incorrectement au niveau des cartes de charge?",IF(E6=FRA!E1,"Quel champ a été configuré incorrectement au niveau du groupe de charge?"," ")))))," ")),"")</f>
        <v/>
      </c>
      <c r="E7" s="15"/>
      <c r="G7" s="8"/>
      <c r="H7" s="9"/>
    </row>
    <row r="8" spans="1:8" ht="50" customHeight="1">
      <c r="A8" s="32"/>
      <c r="B8" s="32"/>
      <c r="C8" s="32"/>
      <c r="D8" s="16" t="str" cm="1">
        <f t="array" ref="D8">IF(FRA!Q2,IF(ISERROR(FRA!L4),"Option non valide dans la cellule E7",IF(FRA!I2,IF(E6=FRA!A1,_xlfn.IFS(E7=FRA!A2,"Quel est l'identifiant LMS de la borne de charge auquel le receveur des transactions a été configuré incorrectement?",E7=FRA!A3,"Quel est l'identifiant LMS de la borne de charge auquel le tarif* a été configuré incorrectement?"),IF(E6=FRA!B1,_xlfn.IFS(E7=FRA!B2,"Quels sont les identifiants LMS des bornes de charge auxquels le receveur des transactions commun a été configuré incorrectement?",E7=FRA!B3,"Quels sont les identifiants LMS des bornes de charge auxquels le tarif* commun a été configuré incorrectement?"),IF(E6=FRA!C1,"Quel est l'identifiant externe de la carte de charge auquel le payeur des transactions de charge a été configuré incorrectement?",IF(E6=FRA!D1,"Quels sont les identifiants externes des cartes de charge auxquels le payeur des transactions de charge commun a été configuré incorrectement?",IF(E6=FRA!E1," Veuillez indiquer tout les identifiants externes des cartes de charge affectées et tous les identifiants LMS des bornes de charge dans le groupe de charge"," ")))))," ")),"")</f>
        <v/>
      </c>
      <c r="E8" s="26"/>
    </row>
    <row r="9" spans="1:8" ht="50" customHeight="1">
      <c r="A9" s="32"/>
      <c r="B9" s="32"/>
      <c r="C9" s="32"/>
      <c r="D9" s="14" t="str" cm="1">
        <f t="array" ref="D9">IF(FRA!Q2,IF(ISERROR(FRA!L4),"Option non valide dans la cellule E7",IF(FRA!I3,_xlfn.IFS(E6=FRA!A1,_xlfn.IFS(E7=FRA!A2,"Quel est l'identifiant LMS du client qui devait être configuré comme le receveur des transactions à la borne de charge "&amp;E8&amp;"?",E7=FRA!A3,"Quel est le nom du tarif* qui devait être appliqué à la borne de charge  "&amp;E8&amp;"?"),E6=FRA!B1,_xlfn.IFS(E7=FRA!B2,"Quel est l'identifiant LMS du client qui devait être configuré comme le receveur des transactions commun à toutes les bornes de charge indiquées dans la cellule E8?",E7=FRA!B3,"Quel est le nom du tarif* qui devait être appliqué à toutes les bornes de charge indiquées dans la cellule E8?"),E6=FRA!C1,"Quel est l'identifiant LMS du client qui devait être configuré comme le payeur des transactions de charge à la carte de charge  "&amp;E8&amp;"?",E6=FRA!D1,"Quel est l'identifiant LMS du client qui devait être configuré comme le payeur des transactions de charge commun à toutes les cartes de charge indiquées dans la cellule E8?",E6=FRA!E1,"Quel est le nom du tarif* qui devait être appliqué à la combinaison spécifique indiquée dans la cellule E8?"),"")),"")</f>
        <v/>
      </c>
      <c r="E9" s="15"/>
    </row>
    <row r="10" spans="1:8" ht="50" customHeight="1">
      <c r="D10" s="16" t="str" cm="1">
        <f t="array" ref="D10">IF(FRA!Q2,IF(ISERROR(FRA!L4),"Option non valide dans la cellule E7",IF(FRA!I4,IF(E6=FRA!A1,_xlfn.IFS(E7=FRA!A2,"À partir de quelle date "&amp;E9&amp;" devait-il être configuré comme le receveur des transactions à la borne de charge "&amp;E8&amp;"?",E7=FRA!A3,"À partir de quelle date le tarif* "&amp;E9&amp;" devait-il être appliqué à la borne de charge "&amp;E8&amp;"?"),IF(E6=FRA!B1,_xlfn.IFS(E7=FRA!B2,"À partir de quelle date "&amp;E9&amp;" devait-il être configuré comme le receveur des transactions commun à toutes les bornes de charge indiquées dans la cellule E8?",E7=FRA!B3,"À partir de quelle date le tarif* "&amp;E9&amp;" devait-il être appliqué à toutes les bornes de charge indiquées dans la cellule E8?"),IF(E6=FRA!C1,"À partir de quelle date le tarif* "&amp;E9&amp;"  devait-il être configuré comme le payeur des transactions de charge à la carte de charge "&amp;E8&amp;"?",IF(E6=FRA!D1,"À partir de quelle date "&amp;E9&amp;" devait-il être configuré comme le payeur des transactions de charge à toutes les cartes de charge indiquées dans la cellule E8?",IF(E6=FRA!E1,"À partir de quelle date le tarif* "&amp;E9&amp;" devait-il être appliqué à la combinaison spécifique indiquée dans la cellule E8?"," ")))))," ")),"")</f>
        <v/>
      </c>
      <c r="E10" s="18"/>
    </row>
    <row r="11" spans="1:8" ht="50" customHeight="1">
      <c r="D11" s="19" t="str" cm="1">
        <f t="array" ref="D11">IF(FRA!Q2,IF(ISERROR(FRA!L4),"Option non valide dans la cellule E7",IF(FRA!I4,_xlfn.IFS(E6=FRA!A1,_xlfn.IFS(E7=FRA!A2,"Quand avez-vous configuré "&amp;E9&amp;" comme receveur des transactions à la borne de charge "&amp;E8&amp;"? (ou jusqu’à quand était-il censé être)",E7=FRA!A3,"Quand avez-vous configuré "&amp;E9&amp;" comme le tarif* à appliquer à la borne de charge "&amp;E8&amp;"? (ou jusqu’à quand était-il censé être)"),E6=FRA!B1,_xlfn.IFS(E7=FRA!B2,"Quand avez-vous configuré "&amp;E9&amp;" comme receveur des transactions commun aux bornes de charge indiquées dans la cellule E8? (ou jusqu’à quand était-il censé être)",E7=FRA!B3,"Quand avez-vous configuré "&amp;E9&amp;" acomme le tarif à appliquer à toutes les bornes de charge indiquées dans la cellule E8? (ou jusqu'à quand était-il censé être)"),E6=FRA!C1,"Quand avez-vous configuré "&amp;E9&amp;" comme payeur des transactions de charge à la carte de charge "&amp;E8&amp;"? (ou jusqu’à quand était-il censé être)",E6=FRA!D1,"Quand avez-vous configuré "&amp;E9&amp;" comme payeur des transactions de charge commun à toutes les cartes de charge indiquées dans la cellule E8? (ou jusqu’à quand était-il censé être)",E6=FRA!E1,"Quand avez-vous configuré "&amp;E9&amp;" comme le tarif* à appliquer à la combinaison spécifique indiquée dans la cellule E8? (ou jusqu’à quand était-il censé être)")," ")),"")</f>
        <v/>
      </c>
      <c r="E11" s="20"/>
    </row>
    <row r="12" spans="1:8" ht="40" customHeight="1">
      <c r="D12" s="31"/>
      <c r="E12" s="31"/>
    </row>
    <row r="13" spans="1:8" ht="40" customHeight="1">
      <c r="D13" s="31"/>
      <c r="E13" s="31"/>
    </row>
    <row r="14" spans="1:8" ht="40" customHeight="1">
      <c r="G14" s="6"/>
    </row>
    <row r="15" spans="1:8">
      <c r="G15" s="6"/>
    </row>
    <row r="16" spans="1:8">
      <c r="G16" s="6"/>
    </row>
    <row r="17" spans="3:9">
      <c r="G17" s="3"/>
      <c r="H17" s="4"/>
      <c r="I17" s="5"/>
    </row>
    <row r="18" spans="3:9">
      <c r="G18" s="3"/>
      <c r="H18" s="4"/>
      <c r="I18" s="5"/>
    </row>
    <row r="22" spans="3:9" s="10" customFormat="1">
      <c r="G22" s="6"/>
    </row>
    <row r="23" spans="3:9">
      <c r="C23" s="11"/>
      <c r="E23" s="12"/>
      <c r="F23" s="12"/>
      <c r="G23" s="6"/>
      <c r="H23" s="3"/>
    </row>
  </sheetData>
  <sheetProtection algorithmName="SHA-512" hashValue="iqsEmByVlgs7bFoGcylv8Ch3nESFwAkbWLwGVDz6YmUWYUZpqw33zTgz4UBCT5WcUAKoXyNhJQy2cer3hC75wQ==" saltValue="FJI8H0ER0e2u7EnB7k2QAA==" spinCount="100000" sheet="1" objects="1" scenarios="1"/>
  <mergeCells count="2">
    <mergeCell ref="A6:C9"/>
    <mergeCell ref="D12:E13"/>
  </mergeCells>
  <dataValidations disablePrompts="1" count="6">
    <dataValidation type="list" allowBlank="1" showInputMessage="1" showErrorMessage="1" sqref="E7" xr:uid="{0A8CA4CF-CBE6-4B7D-93E7-A4FFDB024943}">
      <formula1>INDIRECT($E$6)</formula1>
    </dataValidation>
    <dataValidation type="date" operator="greaterThan" allowBlank="1" showInputMessage="1" showErrorMessage="1" errorTitle="Date invalide" error="Saisir une date valide_x000a__x000a_La date est dans le futur par rapport à la date à laquelle les paramètres ont été correctement saisis. " sqref="E11" xr:uid="{FE10E99C-6C0B-41AD-A26A-5C085E0002CD}">
      <formula1>E10</formula1>
    </dataValidation>
    <dataValidation type="textLength" operator="lessThan" allowBlank="1" showInputMessage="1" showErrorMessage="1" sqref="O23" xr:uid="{623E826C-C00B-4E66-87C6-6114A138C370}">
      <formula1>250</formula1>
    </dataValidation>
    <dataValidation type="custom" errorStyle="warning" allowBlank="1" showInputMessage="1" showErrorMessage="1" errorTitle="Negeren/Aanpassen niet mogelijk!" error="Negeren facturen is niet mogelijk. Reeds verstuurde facturen kunnen niet worden gewijzigd en abonnemenstkosten worden niet gecrediteerd." sqref="K23" xr:uid="{AD0A1F94-F455-46F7-B13E-EB0DDEC09284}">
      <formula1>ISBLANK(K23)</formula1>
    </dataValidation>
    <dataValidation type="custom" operator="greaterThan" allowBlank="1" showInputMessage="1" showErrorMessage="1" errorTitle="Date invalide" error="Saisir une date valide_x000a__x000a_Les transactions datant de plus d'un an ne peuvent pas être rectifiées" sqref="E10" xr:uid="{6801A10F-8F5E-4E43-83AA-F7E34B7B5E50}">
      <formula1>IF(_xlfn.DAYS(A1,E10)&lt;365,TRUE,FALSE)</formula1>
    </dataValidation>
    <dataValidation showDropDown="1" showInputMessage="1" showErrorMessage="1" sqref="E5" xr:uid="{C2729C1D-D5A5-43C2-B454-C6D9FC3C1C65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4445000</xdr:colOff>
                    <xdr:row>4</xdr:row>
                    <xdr:rowOff>107950</xdr:rowOff>
                  </from>
                  <to>
                    <xdr:col>4</xdr:col>
                    <xdr:colOff>4724400</xdr:colOff>
                    <xdr:row>4</xdr:row>
                    <xdr:rowOff>539750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9EE3EA1-EEC3-41E1-8BD6-4157A6718CEE}">
          <x14:formula1>
            <xm:f>IF(FRA!Q2,reponses,G2)</xm:f>
          </x14:formula1>
          <xm:sqref>E6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163C-E486-40ED-B805-AC30BA88489D}">
  <sheetPr codeName="Sheet5"/>
  <dimension ref="A1:Q4"/>
  <sheetViews>
    <sheetView workbookViewId="0">
      <selection activeCell="E3" sqref="E3"/>
    </sheetView>
  </sheetViews>
  <sheetFormatPr defaultRowHeight="14.75"/>
  <cols>
    <col min="5" max="5" width="12.453125" bestFit="1" customWidth="1"/>
  </cols>
  <sheetData>
    <row r="1" spans="1:17">
      <c r="A1" t="s">
        <v>32</v>
      </c>
      <c r="B1" t="s">
        <v>37</v>
      </c>
      <c r="C1" t="s">
        <v>34</v>
      </c>
      <c r="D1" t="s">
        <v>38</v>
      </c>
      <c r="E1" t="s">
        <v>35</v>
      </c>
      <c r="I1" t="b">
        <f>NOT(ISBLANK(Français!E6))</f>
        <v>0</v>
      </c>
    </row>
    <row r="2" spans="1:17" ht="88.5">
      <c r="A2" t="s">
        <v>24</v>
      </c>
      <c r="B2" t="s">
        <v>41</v>
      </c>
      <c r="C2" t="s">
        <v>25</v>
      </c>
      <c r="D2" t="s">
        <v>42</v>
      </c>
      <c r="E2" s="1" t="s">
        <v>47</v>
      </c>
      <c r="I2" t="b">
        <f>AND(NOT(ISBLANK(Français!E6)),NOT(ISBLANK(Français!E7)))</f>
        <v>0</v>
      </c>
      <c r="O2" t="e" cm="1">
        <f t="array" aca="1" ref="O2" ca="1">INDIRECT(Français!E6)</f>
        <v>#REF!</v>
      </c>
      <c r="Q2" t="b">
        <v>0</v>
      </c>
    </row>
    <row r="3" spans="1:17">
      <c r="A3" t="s">
        <v>22</v>
      </c>
      <c r="B3" t="s">
        <v>33</v>
      </c>
      <c r="I3" t="b">
        <f>AND(NOT(ISBLANK(Français!E6)),NOT(ISBLANK(Français!E7)),NOT(ISBLANK(Français!E8)))</f>
        <v>0</v>
      </c>
    </row>
    <row r="4" spans="1:17">
      <c r="I4" t="b">
        <f>AND(NOT(ISBLANK(Français!E6)),NOT(ISBLANK(Français!E7)),NOT(ISBLANK(Français!E8)),NOT(ISBLANK(Français!E9)))</f>
        <v>0</v>
      </c>
      <c r="L4" t="b">
        <f>IF(ISBLANK(Français!E7),TRUE,_xlfn.XMATCH(Français!E7,FRA!O:O,0,))</f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858F-D459-42A0-AE45-BD73E6ECBDE9}">
  <sheetPr codeName="Sheet6"/>
  <dimension ref="A1:Q4"/>
  <sheetViews>
    <sheetView workbookViewId="0">
      <selection activeCell="E3" sqref="E3"/>
    </sheetView>
  </sheetViews>
  <sheetFormatPr defaultRowHeight="14.75"/>
  <cols>
    <col min="5" max="5" width="12.453125" bestFit="1" customWidth="1"/>
  </cols>
  <sheetData>
    <row r="1" spans="1:17">
      <c r="A1" t="s">
        <v>10</v>
      </c>
      <c r="B1" t="s">
        <v>11</v>
      </c>
      <c r="C1" t="s">
        <v>12</v>
      </c>
      <c r="D1" t="s">
        <v>13</v>
      </c>
      <c r="E1" t="s">
        <v>23</v>
      </c>
      <c r="I1" t="b">
        <f>NOT(ISBLANK(English!E6))</f>
        <v>0</v>
      </c>
    </row>
    <row r="2" spans="1:17" ht="73.75">
      <c r="A2" t="s">
        <v>14</v>
      </c>
      <c r="B2" t="s">
        <v>29</v>
      </c>
      <c r="C2" t="s">
        <v>16</v>
      </c>
      <c r="D2" t="s">
        <v>30</v>
      </c>
      <c r="E2" s="1" t="s">
        <v>48</v>
      </c>
      <c r="I2" t="b">
        <f>AND(NOT(ISBLANK(English!E6)),NOT(ISBLANK(English!E7)))</f>
        <v>0</v>
      </c>
      <c r="O2" t="e" cm="1">
        <f t="array" aca="1" ref="O2" ca="1">INDIRECT(English!E6)</f>
        <v>#REF!</v>
      </c>
      <c r="Q2" t="b">
        <v>0</v>
      </c>
    </row>
    <row r="3" spans="1:17">
      <c r="A3" t="s">
        <v>15</v>
      </c>
      <c r="B3" t="s">
        <v>31</v>
      </c>
      <c r="I3" t="b">
        <f>AND(NOT(ISBLANK(English!E6)),NOT(ISBLANK(English!E7)),NOT(ISBLANK(English!E8)))</f>
        <v>0</v>
      </c>
    </row>
    <row r="4" spans="1:17">
      <c r="I4" t="b">
        <f>AND(NOT(ISBLANK(English!E6)),NOT(ISBLANK(English!E7)),NOT(ISBLANK(English!E8)),NOT(ISBLANK(English!E9)))</f>
        <v>0</v>
      </c>
      <c r="L4" t="b">
        <f>IF(ISBLANK(English!E7),TRUE,VLOOKUP(English!E7,ENG!O:O,1,FALSE))</f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7580-2F86-4428-A283-8A6FF69BF952}">
  <sheetPr codeName="Sheet7"/>
  <dimension ref="A1:Q4"/>
  <sheetViews>
    <sheetView workbookViewId="0">
      <selection activeCell="E3" sqref="E3"/>
    </sheetView>
  </sheetViews>
  <sheetFormatPr defaultRowHeight="14.75"/>
  <cols>
    <col min="5" max="5" width="12.453125" bestFit="1" customWidth="1"/>
  </cols>
  <sheetData>
    <row r="1" spans="1:17">
      <c r="A1" t="s">
        <v>6</v>
      </c>
      <c r="B1" t="s">
        <v>3</v>
      </c>
      <c r="C1" t="s">
        <v>7</v>
      </c>
      <c r="D1" t="s">
        <v>4</v>
      </c>
      <c r="E1" t="s">
        <v>5</v>
      </c>
      <c r="I1" t="b">
        <f>NOT(ISBLANK(Nederlands!E6))</f>
        <v>0</v>
      </c>
    </row>
    <row r="2" spans="1:17" ht="88.5">
      <c r="A2" t="s">
        <v>0</v>
      </c>
      <c r="B2" t="s">
        <v>26</v>
      </c>
      <c r="C2" t="s">
        <v>1</v>
      </c>
      <c r="D2" t="s">
        <v>27</v>
      </c>
      <c r="E2" s="1" t="s">
        <v>49</v>
      </c>
      <c r="I2" t="b">
        <f>AND(NOT(ISBLANK(Nederlands!E6)),NOT(ISBLANK(Nederlands!E7)))</f>
        <v>0</v>
      </c>
      <c r="O2" t="e" cm="1">
        <f t="array" aca="1" ref="O2" ca="1">INDIRECT(Nederlands!E6)</f>
        <v>#REF!</v>
      </c>
      <c r="Q2" t="b">
        <v>0</v>
      </c>
    </row>
    <row r="3" spans="1:17">
      <c r="A3" t="s">
        <v>8</v>
      </c>
      <c r="B3" t="s">
        <v>28</v>
      </c>
      <c r="I3" t="b">
        <f>AND(NOT(ISBLANK(Nederlands!E6)),NOT(ISBLANK(Nederlands!E7)),NOT(ISBLANK(Nederlands!E8)))</f>
        <v>0</v>
      </c>
    </row>
    <row r="4" spans="1:17">
      <c r="I4" t="b">
        <f>AND(NOT(ISBLANK(Nederlands!E6)),NOT(ISBLANK(Nederlands!E7)),NOT(ISBLANK(Nederlands!E8)),NOT(ISBLANK(Nederlands!E9)))</f>
        <v>0</v>
      </c>
      <c r="L4" t="b">
        <f>IF(ISBLANK(Nederlands!E7),TRUE,VLOOKUP(Nederlands!E7,NED!O:O,1,FALSE))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English</vt:lpstr>
      <vt:lpstr>Nederlands</vt:lpstr>
      <vt:lpstr>Deutsch</vt:lpstr>
      <vt:lpstr>DEU</vt:lpstr>
      <vt:lpstr>Français</vt:lpstr>
      <vt:lpstr>FRA</vt:lpstr>
      <vt:lpstr>ENG</vt:lpstr>
      <vt:lpstr>NED</vt:lpstr>
      <vt:lpstr>À_un_groupe_de_charge</vt:lpstr>
      <vt:lpstr>À_une_borne_de_charge</vt:lpstr>
      <vt:lpstr>À_une_carte_de_charge</vt:lpstr>
      <vt:lpstr>Answers</vt:lpstr>
      <vt:lpstr>Antworten</vt:lpstr>
      <vt:lpstr>DEU!At_a_charge_group</vt:lpstr>
      <vt:lpstr>FRA!At_a_charge_group</vt:lpstr>
      <vt:lpstr>At_a_charge_group</vt:lpstr>
      <vt:lpstr>At_multiple_charge_cards</vt:lpstr>
      <vt:lpstr>At_multiple_charge_points</vt:lpstr>
      <vt:lpstr>At_one_charge_card</vt:lpstr>
      <vt:lpstr>At_one_charge_point</vt:lpstr>
      <vt:lpstr>At_the_charge_group</vt:lpstr>
      <vt:lpstr>Aux_plusieurs_bornes_de_charge</vt:lpstr>
      <vt:lpstr>Aux_plusieurs_cartes_de_charge</vt:lpstr>
      <vt:lpstr>Bei_einem_Ladestation</vt:lpstr>
      <vt:lpstr>Bei_einer_Ladegruppe</vt:lpstr>
      <vt:lpstr>Bei_einer_Ladekarte</vt:lpstr>
      <vt:lpstr>Bei_einer_Ladestation</vt:lpstr>
      <vt:lpstr>Bei_mehreren_Ladekarten</vt:lpstr>
      <vt:lpstr>Bei_mehreren_Ladestationen</vt:lpstr>
      <vt:lpstr>Bij_de_oplaadgroep</vt:lpstr>
      <vt:lpstr>Bij_één_Laadpaal</vt:lpstr>
      <vt:lpstr>Bij_één_laadpas</vt:lpstr>
      <vt:lpstr>Bij_meerdere_laadpalen</vt:lpstr>
      <vt:lpstr>Bij_meerdere_laadpassen</vt:lpstr>
      <vt:lpstr>De_oplaadgroep</vt:lpstr>
      <vt:lpstr>Één_Laadpaal</vt:lpstr>
      <vt:lpstr>Één_laadpas</vt:lpstr>
      <vt:lpstr>Meerdere_laadpalen</vt:lpstr>
      <vt:lpstr>Meerdere_laadpassen</vt:lpstr>
      <vt:lpstr>Mogelijkheden</vt:lpstr>
      <vt:lpstr>Oplaadgroep</vt:lpstr>
      <vt:lpstr>reponses</vt:lpstr>
      <vt:lpstr>réponses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Biharie</dc:creator>
  <cp:lastModifiedBy>Roy Biharie</cp:lastModifiedBy>
  <dcterms:created xsi:type="dcterms:W3CDTF">2022-03-02T12:46:00Z</dcterms:created>
  <dcterms:modified xsi:type="dcterms:W3CDTF">2024-07-10T14:54:18Z</dcterms:modified>
</cp:coreProperties>
</file>